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8445" activeTab="2"/>
  </bookViews>
  <sheets>
    <sheet name="TVG Inc. &amp; Exp" sheetId="1" r:id="rId1"/>
    <sheet name="TVG Cash Book" sheetId="2" r:id="rId2"/>
    <sheet name="2023-24TVG trading account" sheetId="3" r:id="rId3"/>
  </sheets>
  <definedNames>
    <definedName name="_xlnm.Print_Area" localSheetId="1">'TVG Cash Book'!$A$1:$U$154</definedName>
    <definedName name="_xlnm.Print_Area" localSheetId="0">'TVG Inc. &amp; Exp'!$A$382:$O$424</definedName>
  </definedNames>
  <calcPr calcId="125725"/>
</workbook>
</file>

<file path=xl/calcChain.xml><?xml version="1.0" encoding="utf-8"?>
<calcChain xmlns="http://schemas.openxmlformats.org/spreadsheetml/2006/main">
  <c r="F46" i="3"/>
  <c r="I39"/>
  <c r="M37"/>
  <c r="M39" s="1"/>
  <c r="L37"/>
  <c r="L39" s="1"/>
  <c r="K37"/>
  <c r="K39" s="1"/>
  <c r="J37"/>
  <c r="J39" s="1"/>
  <c r="I37"/>
  <c r="G37"/>
  <c r="G39" s="1"/>
  <c r="F37"/>
  <c r="F39" s="1"/>
  <c r="H33"/>
  <c r="H37" s="1"/>
  <c r="H39" s="1"/>
  <c r="N30"/>
  <c r="F26"/>
  <c r="O30" s="1"/>
  <c r="O39" s="1"/>
  <c r="O19"/>
  <c r="K19"/>
  <c r="O17"/>
  <c r="M17"/>
  <c r="M19" s="1"/>
  <c r="L17"/>
  <c r="L19" s="1"/>
  <c r="K17"/>
  <c r="J17"/>
  <c r="J19" s="1"/>
  <c r="I17"/>
  <c r="I19" s="1"/>
  <c r="H17"/>
  <c r="H19" s="1"/>
  <c r="G17"/>
  <c r="G19" s="1"/>
  <c r="F17"/>
  <c r="F19" s="1"/>
  <c r="N6"/>
  <c r="O408" i="1"/>
  <c r="N415"/>
  <c r="N408"/>
  <c r="M415"/>
  <c r="J415"/>
  <c r="I415"/>
  <c r="L415"/>
  <c r="K415"/>
  <c r="H415"/>
  <c r="G415"/>
  <c r="F415"/>
  <c r="H411"/>
  <c r="N17" i="3" l="1"/>
  <c r="P17" s="1"/>
  <c r="P6"/>
  <c r="N37"/>
  <c r="P37" s="1"/>
  <c r="P30"/>
  <c r="P408" i="1"/>
  <c r="F424"/>
  <c r="O417"/>
  <c r="K417"/>
  <c r="G417"/>
  <c r="M417"/>
  <c r="L417"/>
  <c r="J417"/>
  <c r="I417"/>
  <c r="H417"/>
  <c r="F417"/>
  <c r="M395"/>
  <c r="M397" s="1"/>
  <c r="L395"/>
  <c r="L397" s="1"/>
  <c r="K395"/>
  <c r="K397" s="1"/>
  <c r="J395"/>
  <c r="J397" s="1"/>
  <c r="I395"/>
  <c r="I397" s="1"/>
  <c r="H395"/>
  <c r="H397" s="1"/>
  <c r="G395"/>
  <c r="G397" s="1"/>
  <c r="F395"/>
  <c r="F397" s="1"/>
  <c r="O395"/>
  <c r="N384"/>
  <c r="F404"/>
  <c r="P19" i="3" l="1"/>
  <c r="N39"/>
  <c r="P39" s="1"/>
  <c r="N19"/>
  <c r="N395" i="1"/>
  <c r="N397" s="1"/>
  <c r="I360"/>
  <c r="I368" s="1"/>
  <c r="O368"/>
  <c r="O370" s="1"/>
  <c r="M368"/>
  <c r="M370" s="1"/>
  <c r="L368"/>
  <c r="L370" s="1"/>
  <c r="K368"/>
  <c r="K370" s="1"/>
  <c r="J368"/>
  <c r="J370" s="1"/>
  <c r="H368"/>
  <c r="H370" s="1"/>
  <c r="G368"/>
  <c r="G370" s="1"/>
  <c r="F368"/>
  <c r="F370" s="1"/>
  <c r="G338"/>
  <c r="G340" s="1"/>
  <c r="H338"/>
  <c r="H340" s="1"/>
  <c r="J338"/>
  <c r="K338"/>
  <c r="K340" s="1"/>
  <c r="L338"/>
  <c r="L340" s="1"/>
  <c r="M338"/>
  <c r="M340" s="1"/>
  <c r="J327"/>
  <c r="I330"/>
  <c r="F348"/>
  <c r="O338"/>
  <c r="F338"/>
  <c r="F340" s="1"/>
  <c r="N337"/>
  <c r="N336"/>
  <c r="N335"/>
  <c r="N334"/>
  <c r="N333"/>
  <c r="N332"/>
  <c r="N331"/>
  <c r="L308"/>
  <c r="K308"/>
  <c r="J308"/>
  <c r="J310" s="1"/>
  <c r="I308"/>
  <c r="H308"/>
  <c r="G308"/>
  <c r="F308"/>
  <c r="P415" l="1"/>
  <c r="N417"/>
  <c r="P417" s="1"/>
  <c r="P395"/>
  <c r="J340"/>
  <c r="I338"/>
  <c r="I340" s="1"/>
  <c r="I370"/>
  <c r="N368"/>
  <c r="P368" s="1"/>
  <c r="N357"/>
  <c r="N330"/>
  <c r="N327"/>
  <c r="F317"/>
  <c r="O327" s="1"/>
  <c r="O340" s="1"/>
  <c r="L310"/>
  <c r="H310"/>
  <c r="O308"/>
  <c r="O310" s="1"/>
  <c r="M308"/>
  <c r="M310" s="1"/>
  <c r="K310"/>
  <c r="I310"/>
  <c r="G310"/>
  <c r="F310"/>
  <c r="N307"/>
  <c r="N306"/>
  <c r="N305"/>
  <c r="N304"/>
  <c r="N303"/>
  <c r="N302"/>
  <c r="N301"/>
  <c r="N298"/>
  <c r="P298" s="1"/>
  <c r="P327" l="1"/>
  <c r="N338"/>
  <c r="N340" s="1"/>
  <c r="N370"/>
  <c r="P357"/>
  <c r="P370" s="1"/>
  <c r="F378" s="1"/>
  <c r="O384" s="1"/>
  <c r="O397" s="1"/>
  <c r="N308"/>
  <c r="P308" s="1"/>
  <c r="P310" s="1"/>
  <c r="F286"/>
  <c r="P338" l="1"/>
  <c r="P340" s="1"/>
  <c r="P384"/>
  <c r="P397" s="1"/>
  <c r="N310"/>
  <c r="F288"/>
  <c r="O279"/>
  <c r="M279"/>
  <c r="M281" s="1"/>
  <c r="L279"/>
  <c r="L281" s="1"/>
  <c r="K279"/>
  <c r="K281" s="1"/>
  <c r="J279"/>
  <c r="J281" s="1"/>
  <c r="I279"/>
  <c r="I281" s="1"/>
  <c r="H279"/>
  <c r="H281" s="1"/>
  <c r="G279"/>
  <c r="G281" s="1"/>
  <c r="F279"/>
  <c r="F281" s="1"/>
  <c r="N278"/>
  <c r="N277"/>
  <c r="N276"/>
  <c r="N275"/>
  <c r="N274"/>
  <c r="N273"/>
  <c r="N272"/>
  <c r="N269"/>
  <c r="N279" l="1"/>
  <c r="P279" s="1"/>
  <c r="N281" l="1"/>
  <c r="D139" i="2"/>
  <c r="U138"/>
  <c r="T138"/>
  <c r="S138"/>
  <c r="R138"/>
  <c r="Q138"/>
  <c r="P139"/>
  <c r="P135"/>
  <c r="P134"/>
  <c r="P133"/>
  <c r="P132"/>
  <c r="P131"/>
  <c r="D136"/>
  <c r="D135"/>
  <c r="D134"/>
  <c r="K138"/>
  <c r="J138"/>
  <c r="I138"/>
  <c r="H138"/>
  <c r="G138"/>
  <c r="F138"/>
  <c r="E138"/>
  <c r="D141"/>
  <c r="D140"/>
  <c r="D137"/>
  <c r="D133"/>
  <c r="D132"/>
  <c r="D131"/>
  <c r="P138" l="1"/>
  <c r="F260" i="1"/>
  <c r="O251"/>
  <c r="O253" s="1"/>
  <c r="M251"/>
  <c r="M253" s="1"/>
  <c r="L251"/>
  <c r="L253" s="1"/>
  <c r="K251"/>
  <c r="K253" s="1"/>
  <c r="J251"/>
  <c r="J253" s="1"/>
  <c r="I251"/>
  <c r="I253" s="1"/>
  <c r="H251"/>
  <c r="H253" s="1"/>
  <c r="G251"/>
  <c r="G253" s="1"/>
  <c r="F251"/>
  <c r="F253" s="1"/>
  <c r="N250"/>
  <c r="N249"/>
  <c r="N248"/>
  <c r="N247"/>
  <c r="N246"/>
  <c r="N245"/>
  <c r="N244"/>
  <c r="N243"/>
  <c r="N240"/>
  <c r="P240" s="1"/>
  <c r="F232"/>
  <c r="F233" s="1"/>
  <c r="O224"/>
  <c r="M224"/>
  <c r="M226" s="1"/>
  <c r="L224"/>
  <c r="L226" s="1"/>
  <c r="K224"/>
  <c r="K226" s="1"/>
  <c r="J224"/>
  <c r="J226" s="1"/>
  <c r="I224"/>
  <c r="I226" s="1"/>
  <c r="H224"/>
  <c r="H226" s="1"/>
  <c r="G224"/>
  <c r="G226" s="1"/>
  <c r="F224"/>
  <c r="F226" s="1"/>
  <c r="N223"/>
  <c r="N222"/>
  <c r="N221"/>
  <c r="N220"/>
  <c r="N219"/>
  <c r="N218"/>
  <c r="N217"/>
  <c r="N216"/>
  <c r="N215"/>
  <c r="N212"/>
  <c r="P128" i="2"/>
  <c r="D130" s="1"/>
  <c r="D138" s="1"/>
  <c r="G126"/>
  <c r="D126" s="1"/>
  <c r="F202" i="1"/>
  <c r="F203" s="1"/>
  <c r="O212" s="1"/>
  <c r="N193"/>
  <c r="D128" i="2"/>
  <c r="D127"/>
  <c r="P127"/>
  <c r="N188" i="1"/>
  <c r="N192"/>
  <c r="M194"/>
  <c r="M196" s="1"/>
  <c r="L194"/>
  <c r="L196" s="1"/>
  <c r="K194"/>
  <c r="J194"/>
  <c r="J196" s="1"/>
  <c r="I194"/>
  <c r="I196" s="1"/>
  <c r="H194"/>
  <c r="H196" s="1"/>
  <c r="G194"/>
  <c r="G196" s="1"/>
  <c r="F194"/>
  <c r="F196" s="1"/>
  <c r="P126" i="2"/>
  <c r="O194" i="1"/>
  <c r="K196"/>
  <c r="N191"/>
  <c r="N190"/>
  <c r="N189"/>
  <c r="N187"/>
  <c r="N186"/>
  <c r="N185"/>
  <c r="N182"/>
  <c r="O226" l="1"/>
  <c r="P212"/>
  <c r="N224"/>
  <c r="N251"/>
  <c r="P251" s="1"/>
  <c r="P253" s="1"/>
  <c r="O269" s="1"/>
  <c r="P224"/>
  <c r="P226" s="1"/>
  <c r="N226"/>
  <c r="N194"/>
  <c r="P125" i="2"/>
  <c r="P124"/>
  <c r="P123"/>
  <c r="P122"/>
  <c r="P121"/>
  <c r="P120"/>
  <c r="P119"/>
  <c r="U129"/>
  <c r="T129"/>
  <c r="S129"/>
  <c r="R129"/>
  <c r="Q129"/>
  <c r="K129"/>
  <c r="J129"/>
  <c r="I129"/>
  <c r="H129"/>
  <c r="G129"/>
  <c r="F129"/>
  <c r="E129"/>
  <c r="D125"/>
  <c r="D124"/>
  <c r="D123"/>
  <c r="D122"/>
  <c r="D121"/>
  <c r="D120"/>
  <c r="D119"/>
  <c r="D118"/>
  <c r="D112"/>
  <c r="U116"/>
  <c r="T116"/>
  <c r="S116"/>
  <c r="R116"/>
  <c r="Q116"/>
  <c r="K116"/>
  <c r="J116"/>
  <c r="I116"/>
  <c r="H116"/>
  <c r="G116"/>
  <c r="F116"/>
  <c r="D115"/>
  <c r="E116"/>
  <c r="D114"/>
  <c r="D113"/>
  <c r="D111"/>
  <c r="D110"/>
  <c r="D109"/>
  <c r="D108"/>
  <c r="D107"/>
  <c r="D106"/>
  <c r="D105"/>
  <c r="D104"/>
  <c r="D103"/>
  <c r="D102"/>
  <c r="D101"/>
  <c r="D100"/>
  <c r="D99"/>
  <c r="P103"/>
  <c r="P110"/>
  <c r="P109"/>
  <c r="P108"/>
  <c r="P107"/>
  <c r="P106"/>
  <c r="P105"/>
  <c r="P104"/>
  <c r="P102"/>
  <c r="P101"/>
  <c r="P100"/>
  <c r="P99"/>
  <c r="L154" i="1"/>
  <c r="N154" s="1"/>
  <c r="N163"/>
  <c r="N162"/>
  <c r="N161"/>
  <c r="N160"/>
  <c r="N159"/>
  <c r="N158"/>
  <c r="M164"/>
  <c r="M166" s="1"/>
  <c r="L164"/>
  <c r="K164"/>
  <c r="K166" s="1"/>
  <c r="J164"/>
  <c r="J166" s="1"/>
  <c r="I164"/>
  <c r="I166" s="1"/>
  <c r="G164"/>
  <c r="G166" s="1"/>
  <c r="F164"/>
  <c r="F166" s="1"/>
  <c r="H157"/>
  <c r="N157" s="1"/>
  <c r="F173"/>
  <c r="O182" s="1"/>
  <c r="O196" s="1"/>
  <c r="P93" i="2"/>
  <c r="U96"/>
  <c r="T96"/>
  <c r="S96"/>
  <c r="R96"/>
  <c r="Q96"/>
  <c r="D93"/>
  <c r="P94"/>
  <c r="P92"/>
  <c r="P91"/>
  <c r="P90"/>
  <c r="P89"/>
  <c r="P88"/>
  <c r="P87"/>
  <c r="P86"/>
  <c r="K96"/>
  <c r="J96"/>
  <c r="I96"/>
  <c r="H96"/>
  <c r="G96"/>
  <c r="F96"/>
  <c r="E96"/>
  <c r="D95"/>
  <c r="D94"/>
  <c r="D92"/>
  <c r="D91"/>
  <c r="D90"/>
  <c r="D89"/>
  <c r="D88"/>
  <c r="N124" i="1"/>
  <c r="M136"/>
  <c r="M138" s="1"/>
  <c r="L136"/>
  <c r="L138" s="1"/>
  <c r="K136"/>
  <c r="K138" s="1"/>
  <c r="J136"/>
  <c r="J138" s="1"/>
  <c r="I136"/>
  <c r="H136"/>
  <c r="H138" s="1"/>
  <c r="G136"/>
  <c r="G138" s="1"/>
  <c r="F136"/>
  <c r="F138" s="1"/>
  <c r="N135"/>
  <c r="N134"/>
  <c r="N133"/>
  <c r="N132"/>
  <c r="N131"/>
  <c r="N130"/>
  <c r="N129"/>
  <c r="N128"/>
  <c r="N127"/>
  <c r="N126"/>
  <c r="F145"/>
  <c r="O154" s="1"/>
  <c r="I138"/>
  <c r="D85" i="2"/>
  <c r="U83"/>
  <c r="T83"/>
  <c r="S83"/>
  <c r="R83"/>
  <c r="Q83"/>
  <c r="D78"/>
  <c r="K83"/>
  <c r="J83"/>
  <c r="I83"/>
  <c r="H83"/>
  <c r="G83"/>
  <c r="F83"/>
  <c r="E83"/>
  <c r="P85"/>
  <c r="P80"/>
  <c r="P79"/>
  <c r="P77"/>
  <c r="P76"/>
  <c r="P75"/>
  <c r="P74"/>
  <c r="P73"/>
  <c r="P72"/>
  <c r="P71"/>
  <c r="P70"/>
  <c r="O281" i="1" l="1"/>
  <c r="P269"/>
  <c r="P281" s="1"/>
  <c r="P129" i="2"/>
  <c r="N253" i="1"/>
  <c r="P182"/>
  <c r="D129" i="2"/>
  <c r="P116"/>
  <c r="D116"/>
  <c r="P83"/>
  <c r="H164" i="1"/>
  <c r="H166" s="1"/>
  <c r="N164"/>
  <c r="P164" s="1"/>
  <c r="O164"/>
  <c r="O166" s="1"/>
  <c r="L166"/>
  <c r="P154"/>
  <c r="N136"/>
  <c r="N138" s="1"/>
  <c r="O136" s="1"/>
  <c r="P96" i="2"/>
  <c r="D87"/>
  <c r="D86"/>
  <c r="D81"/>
  <c r="D80"/>
  <c r="D79"/>
  <c r="D77"/>
  <c r="D76"/>
  <c r="D75"/>
  <c r="D74"/>
  <c r="D73"/>
  <c r="D72"/>
  <c r="D71"/>
  <c r="N100" i="1"/>
  <c r="N96"/>
  <c r="N104"/>
  <c r="N103"/>
  <c r="D96" i="2" l="1"/>
  <c r="P166" i="1"/>
  <c r="N166"/>
  <c r="P136"/>
  <c r="P105"/>
  <c r="D83" i="2"/>
  <c r="M105" i="1" l="1"/>
  <c r="L105"/>
  <c r="K105"/>
  <c r="J105"/>
  <c r="I105"/>
  <c r="H105"/>
  <c r="F105"/>
  <c r="G105"/>
  <c r="F114" l="1"/>
  <c r="O124" s="1"/>
  <c r="M107"/>
  <c r="L107"/>
  <c r="K107"/>
  <c r="J107"/>
  <c r="I107"/>
  <c r="H107"/>
  <c r="G107"/>
  <c r="N102"/>
  <c r="N101"/>
  <c r="N99"/>
  <c r="N98"/>
  <c r="N97"/>
  <c r="N93"/>
  <c r="P63" i="2"/>
  <c r="P60"/>
  <c r="D59"/>
  <c r="K64"/>
  <c r="J64"/>
  <c r="I64"/>
  <c r="H64"/>
  <c r="G64"/>
  <c r="F64"/>
  <c r="E64"/>
  <c r="D58"/>
  <c r="D57"/>
  <c r="D56"/>
  <c r="D55"/>
  <c r="D54"/>
  <c r="D52"/>
  <c r="T64"/>
  <c r="S64"/>
  <c r="R64"/>
  <c r="Q64"/>
  <c r="U64"/>
  <c r="P58"/>
  <c r="C49"/>
  <c r="P57"/>
  <c r="P55"/>
  <c r="P52"/>
  <c r="P50"/>
  <c r="D49"/>
  <c r="F81" i="1"/>
  <c r="O93" s="1"/>
  <c r="M72"/>
  <c r="M74" s="1"/>
  <c r="L72"/>
  <c r="L74" s="1"/>
  <c r="K72"/>
  <c r="K74" s="1"/>
  <c r="J72"/>
  <c r="J74" s="1"/>
  <c r="I72"/>
  <c r="I74" s="1"/>
  <c r="H72"/>
  <c r="H74" s="1"/>
  <c r="G72"/>
  <c r="G74" s="1"/>
  <c r="F72"/>
  <c r="F74" s="1"/>
  <c r="N70"/>
  <c r="N69"/>
  <c r="N68"/>
  <c r="N67"/>
  <c r="N66"/>
  <c r="N62"/>
  <c r="P46"/>
  <c r="N42"/>
  <c r="N41"/>
  <c r="N40"/>
  <c r="N39"/>
  <c r="N38"/>
  <c r="N34"/>
  <c r="P34" s="1"/>
  <c r="D33" i="2"/>
  <c r="P36"/>
  <c r="P29"/>
  <c r="K37"/>
  <c r="K47" s="1"/>
  <c r="D36"/>
  <c r="D43"/>
  <c r="D42"/>
  <c r="D41"/>
  <c r="D40"/>
  <c r="D39"/>
  <c r="D38"/>
  <c r="D37"/>
  <c r="D35"/>
  <c r="D34"/>
  <c r="D32"/>
  <c r="D31"/>
  <c r="D30"/>
  <c r="D29"/>
  <c r="D28"/>
  <c r="U47"/>
  <c r="T47"/>
  <c r="S47"/>
  <c r="R47"/>
  <c r="Q47"/>
  <c r="J47"/>
  <c r="I47"/>
  <c r="H47"/>
  <c r="G47"/>
  <c r="F47"/>
  <c r="E47"/>
  <c r="P44"/>
  <c r="P43"/>
  <c r="P42"/>
  <c r="P41"/>
  <c r="P40"/>
  <c r="P39"/>
  <c r="P34"/>
  <c r="P30"/>
  <c r="P28"/>
  <c r="D26"/>
  <c r="P11"/>
  <c r="P8"/>
  <c r="P21"/>
  <c r="P20"/>
  <c r="P19"/>
  <c r="P18"/>
  <c r="P17"/>
  <c r="P16"/>
  <c r="U24"/>
  <c r="T24"/>
  <c r="S24"/>
  <c r="R24"/>
  <c r="Q24"/>
  <c r="P6"/>
  <c r="K24"/>
  <c r="J24"/>
  <c r="I24"/>
  <c r="H24"/>
  <c r="G24"/>
  <c r="F24"/>
  <c r="E24"/>
  <c r="D22"/>
  <c r="D20"/>
  <c r="D18"/>
  <c r="D16"/>
  <c r="D14"/>
  <c r="D12"/>
  <c r="D10"/>
  <c r="F53" i="1"/>
  <c r="M44"/>
  <c r="M46" s="1"/>
  <c r="L44"/>
  <c r="L46" s="1"/>
  <c r="K44"/>
  <c r="K46" s="1"/>
  <c r="J44"/>
  <c r="J46" s="1"/>
  <c r="I44"/>
  <c r="I46" s="1"/>
  <c r="H44"/>
  <c r="H46" s="1"/>
  <c r="G44"/>
  <c r="G46" s="1"/>
  <c r="F44"/>
  <c r="F46" s="1"/>
  <c r="F26"/>
  <c r="N7"/>
  <c r="P7" s="1"/>
  <c r="P19" s="1"/>
  <c r="M17"/>
  <c r="M19" s="1"/>
  <c r="L17"/>
  <c r="L19" s="1"/>
  <c r="K17"/>
  <c r="K19" s="1"/>
  <c r="J17"/>
  <c r="J19" s="1"/>
  <c r="I17"/>
  <c r="H17"/>
  <c r="H19" s="1"/>
  <c r="G17"/>
  <c r="G19" s="1"/>
  <c r="F17"/>
  <c r="N17" l="1"/>
  <c r="N19" s="1"/>
  <c r="O17" s="1"/>
  <c r="O19" s="1"/>
  <c r="F19"/>
  <c r="P124"/>
  <c r="P138" s="1"/>
  <c r="O138"/>
  <c r="D24" i="2"/>
  <c r="D47"/>
  <c r="P64"/>
  <c r="P24"/>
  <c r="P47"/>
  <c r="P93" i="1"/>
  <c r="P107" s="1"/>
  <c r="D64" i="2"/>
  <c r="P62" i="1"/>
  <c r="P74" s="1"/>
  <c r="N72"/>
  <c r="N74" s="1"/>
  <c r="O72" s="1"/>
  <c r="O74" s="1"/>
  <c r="N44"/>
  <c r="N46" s="1"/>
  <c r="O44" s="1"/>
  <c r="O46" s="1"/>
  <c r="I19"/>
  <c r="F107"/>
  <c r="N107"/>
  <c r="O105" s="1"/>
  <c r="O107" s="1"/>
  <c r="P196" l="1"/>
  <c r="P194"/>
  <c r="N196"/>
</calcChain>
</file>

<file path=xl/sharedStrings.xml><?xml version="1.0" encoding="utf-8"?>
<sst xmlns="http://schemas.openxmlformats.org/spreadsheetml/2006/main" count="797" uniqueCount="205">
  <si>
    <t>TVG Income &amp; Expenditure 2009 -2010</t>
  </si>
  <si>
    <t>01/04/2009 to 31/03/2010</t>
  </si>
  <si>
    <t>Lunch</t>
  </si>
  <si>
    <t>Raffle</t>
  </si>
  <si>
    <t>Stationery</t>
  </si>
  <si>
    <t>&amp; Post</t>
  </si>
  <si>
    <t>Activities</t>
  </si>
  <si>
    <t>Grant</t>
  </si>
  <si>
    <t>Donations</t>
  </si>
  <si>
    <t>Interest</t>
  </si>
  <si>
    <t>Total</t>
  </si>
  <si>
    <t>B/Forward</t>
  </si>
  <si>
    <t>Income</t>
  </si>
  <si>
    <t>Expenditure</t>
  </si>
  <si>
    <t>Barley Mow</t>
  </si>
  <si>
    <t>Prizes &amp; Awards</t>
  </si>
  <si>
    <t>Room Rental</t>
  </si>
  <si>
    <t xml:space="preserve">Trips </t>
  </si>
  <si>
    <t>Expenses</t>
  </si>
  <si>
    <t>Profit/Loss</t>
  </si>
  <si>
    <t>Bank Balances</t>
  </si>
  <si>
    <t>Deposit Account</t>
  </si>
  <si>
    <t>Current Account</t>
  </si>
  <si>
    <t>Total @bank</t>
  </si>
  <si>
    <t>TVG Income &amp; Expenditure 2010 -2011</t>
  </si>
  <si>
    <t>01/04/2010 to 31/03/2011</t>
  </si>
  <si>
    <t>Thames Valley Group Cash Book</t>
  </si>
  <si>
    <t>Balance B/Forward</t>
  </si>
  <si>
    <t>TVG Lunch</t>
  </si>
  <si>
    <t>Friends of The Beacon</t>
  </si>
  <si>
    <t>Grant 2010</t>
  </si>
  <si>
    <t>Interest to 31/03</t>
  </si>
  <si>
    <t>Stat &amp; Post</t>
  </si>
  <si>
    <t>Polo Shirts</t>
  </si>
  <si>
    <t xml:space="preserve">Grant </t>
  </si>
  <si>
    <t>Other</t>
  </si>
  <si>
    <t xml:space="preserve"> Onslow Arms (Room Hire)</t>
  </si>
  <si>
    <t>Cash</t>
  </si>
  <si>
    <t>Black Horse Inscription</t>
  </si>
  <si>
    <t xml:space="preserve">G Keeble </t>
  </si>
  <si>
    <t>G Keeble GL Expenses</t>
  </si>
  <si>
    <t>A Warburton Award</t>
  </si>
  <si>
    <t>A Charlwood Stationery</t>
  </si>
  <si>
    <t>Cancelled</t>
  </si>
  <si>
    <t>Friends of The Beacon Donation</t>
  </si>
  <si>
    <t>Balance C/Forward</t>
  </si>
  <si>
    <t>40th Buffet</t>
  </si>
  <si>
    <t>Grant 2011 x 2</t>
  </si>
  <si>
    <t>Red Mist 40th Bistro</t>
  </si>
  <si>
    <t>AWI Logo Set up</t>
  </si>
  <si>
    <t>Red Mist Lunch</t>
  </si>
  <si>
    <t>Staff Gratuity</t>
  </si>
  <si>
    <t>Onslow Arms Hall Hire</t>
  </si>
  <si>
    <t>Raffle &amp; Lunch</t>
  </si>
  <si>
    <t>Award Geoff Keeble</t>
  </si>
  <si>
    <t>Awards</t>
  </si>
  <si>
    <t>Stamps</t>
  </si>
  <si>
    <t xml:space="preserve"> </t>
  </si>
  <si>
    <t>Cartridge</t>
  </si>
  <si>
    <t>40th</t>
  </si>
  <si>
    <t>Anniversary</t>
  </si>
  <si>
    <t xml:space="preserve">Polo </t>
  </si>
  <si>
    <t>Shirts</t>
  </si>
  <si>
    <t>Queens Arms</t>
  </si>
  <si>
    <t>The Polo shirt set up is a one off any sales now should be net of any charges</t>
  </si>
  <si>
    <t>Polo Set up Charge</t>
  </si>
  <si>
    <t>We Actually had a grant of £300 but allocated £150 to 40th Anniversary</t>
  </si>
  <si>
    <t>Onslow Arms</t>
  </si>
  <si>
    <t>TVG Income &amp; Expenditure 2011 -20112</t>
  </si>
  <si>
    <t>B Young New Barbecue</t>
  </si>
  <si>
    <t>B.Young bbq T'port Harrogate</t>
  </si>
  <si>
    <t>C.Rogers Presentation</t>
  </si>
  <si>
    <t>Tfr</t>
  </si>
  <si>
    <t>Onslow Arms Lunch</t>
  </si>
  <si>
    <t>Grant 2012</t>
  </si>
  <si>
    <t>New Barbecue</t>
  </si>
  <si>
    <t>BBQ to  Harrogate</t>
  </si>
  <si>
    <t>Presentation</t>
  </si>
  <si>
    <t>Gratuity</t>
  </si>
  <si>
    <t>BBQ Transportation</t>
  </si>
  <si>
    <t>Name Tags</t>
  </si>
  <si>
    <t>Engraving</t>
  </si>
  <si>
    <t>Calendar</t>
  </si>
  <si>
    <t>Calendar Printing etc</t>
  </si>
  <si>
    <t>Tim Harding Tribute</t>
  </si>
  <si>
    <t>Amazon &amp; Viking</t>
  </si>
  <si>
    <t>TVG Lunch/Grant</t>
  </si>
  <si>
    <t>Total  Funds</t>
  </si>
  <si>
    <t>Amazon &amp; Viking Stationery</t>
  </si>
  <si>
    <t xml:space="preserve">Awards </t>
  </si>
  <si>
    <t>TFR</t>
  </si>
  <si>
    <t xml:space="preserve">S.Smith T. Harding Tribute </t>
  </si>
  <si>
    <t>B.B.Q. Transportation</t>
  </si>
  <si>
    <t>Calender Production</t>
  </si>
  <si>
    <t>01/04/20101to 31/03/2012</t>
  </si>
  <si>
    <t>01/04/20102to 31/03/2013</t>
  </si>
  <si>
    <t>Replacemets</t>
  </si>
  <si>
    <t>Shirts Profit</t>
  </si>
  <si>
    <t>Viking</t>
  </si>
  <si>
    <t>Calender</t>
  </si>
  <si>
    <t>Mervyn Black Horse</t>
  </si>
  <si>
    <t>Flag Pole</t>
  </si>
  <si>
    <t>Refund D &amp; B</t>
  </si>
  <si>
    <t>Mervyn Awards</t>
  </si>
  <si>
    <t>TVG Income &amp; Expenditure 2013-2014</t>
  </si>
  <si>
    <t>01/04/213 to 31/03/2014</t>
  </si>
  <si>
    <t>Balance Carried Forward</t>
  </si>
  <si>
    <t>01/042013</t>
  </si>
  <si>
    <t>|</t>
  </si>
  <si>
    <t>TVG Income &amp; Expenditure 2014-15</t>
  </si>
  <si>
    <t>Gazebo</t>
  </si>
  <si>
    <t>*</t>
  </si>
  <si>
    <t>**</t>
  </si>
  <si>
    <t>* Print Cartridges Alan &amp; Mervyn</t>
  </si>
  <si>
    <t xml:space="preserve">** 2 years grant 2013/14, 2014/15, 2015/16 applied for  </t>
  </si>
  <si>
    <t>01/04/2014 to 30/04/2015</t>
  </si>
  <si>
    <t>Mervyn Stationery</t>
  </si>
  <si>
    <t>Alan Stationery</t>
  </si>
  <si>
    <t xml:space="preserve">TFR </t>
  </si>
  <si>
    <t>David Rigg BBQ Harrogate</t>
  </si>
  <si>
    <t>Alan re Onslow</t>
  </si>
  <si>
    <t>Coleman LunchRefund</t>
  </si>
  <si>
    <t>Mervyn Re Gazebos  x2</t>
  </si>
  <si>
    <t>Mervyn Wines Awards</t>
  </si>
  <si>
    <t>Calenders</t>
  </si>
  <si>
    <t>Grant 2013/14</t>
  </si>
  <si>
    <t>Grant 2014/15</t>
  </si>
  <si>
    <t>Lunch &amp; Other</t>
  </si>
  <si>
    <t xml:space="preserve">Stamps </t>
  </si>
  <si>
    <t>TVG Lunch Humph</t>
  </si>
  <si>
    <t>TVG Lunch Raffle</t>
  </si>
  <si>
    <t>Grant 2015/16</t>
  </si>
  <si>
    <t>Mervyn Flagpole</t>
  </si>
  <si>
    <t>Club Gratuity</t>
  </si>
  <si>
    <t>Henry Flowers</t>
  </si>
  <si>
    <t>Williamson Refund</t>
  </si>
  <si>
    <t>Balance Carried Forw</t>
  </si>
  <si>
    <t>TVG Income &amp; Expenditure 2015-16</t>
  </si>
  <si>
    <t>01/05/2016to28/02/2016</t>
  </si>
  <si>
    <t>Mervyn New Flagpole</t>
  </si>
  <si>
    <t>Flowers Re Henry</t>
  </si>
  <si>
    <t>Reund Williamson</t>
  </si>
  <si>
    <t>Gay Calendar Exs</t>
  </si>
  <si>
    <t>Place Mats</t>
  </si>
  <si>
    <t>Calender Printing etc</t>
  </si>
  <si>
    <t>Shirt Sales</t>
  </si>
  <si>
    <t>Surrey Embroidery</t>
  </si>
  <si>
    <t>Cash &amp; Cqes in Hand</t>
  </si>
  <si>
    <t>David New BBQ &amp; Transport</t>
  </si>
  <si>
    <t xml:space="preserve">Stationery </t>
  </si>
  <si>
    <t>&amp; Pos</t>
  </si>
  <si>
    <t>Alan Cartridges</t>
  </si>
  <si>
    <t>TRAwards</t>
  </si>
  <si>
    <t>TVG Income &amp; Expenditure 2016-17</t>
  </si>
  <si>
    <t>01/03/2016to28/02/2017</t>
  </si>
  <si>
    <t xml:space="preserve">To come grant  £150 </t>
  </si>
  <si>
    <t>Humphries lunch</t>
  </si>
  <si>
    <t>Lunch &amp; Calenders</t>
  </si>
  <si>
    <t>Cash in hand</t>
  </si>
  <si>
    <t>Alan Annual Awards</t>
  </si>
  <si>
    <t xml:space="preserve">Tfr </t>
  </si>
  <si>
    <t>D.Rigg BBQ &amp; T'port</t>
  </si>
  <si>
    <t>Alan lunch &amp; tip</t>
  </si>
  <si>
    <t>Mervyn Tent pole</t>
  </si>
  <si>
    <t>Alan Exttra tip</t>
  </si>
  <si>
    <t>We owe Ian Bullen Bell £50</t>
  </si>
  <si>
    <t>lunch refund</t>
  </si>
  <si>
    <t>Ex Regiater</t>
  </si>
  <si>
    <t>TVG Income &amp; Expenditure 2017-18</t>
  </si>
  <si>
    <t>01/03/2017to28/02/2018</t>
  </si>
  <si>
    <t>En Route Printers</t>
  </si>
  <si>
    <t>Gazebo Repairs</t>
  </si>
  <si>
    <t>Station &amp; Postage</t>
  </si>
  <si>
    <t>Mervyn AGM Hotel</t>
  </si>
  <si>
    <t>Refund Williamson</t>
  </si>
  <si>
    <t>01/03/2018to28/02/2019</t>
  </si>
  <si>
    <t>Raffle Prizes</t>
  </si>
  <si>
    <t>TVG Income &amp; Expenditure 2018-19</t>
  </si>
  <si>
    <t>TVG Income &amp; Expenditure 2019-20</t>
  </si>
  <si>
    <t>01/03/2019to29/02/2020</t>
  </si>
  <si>
    <t>2 Years</t>
  </si>
  <si>
    <t>Payments in Transit</t>
  </si>
  <si>
    <t>Regalia</t>
  </si>
  <si>
    <t>TR Register Kent</t>
  </si>
  <si>
    <t>01/03/2020to29/02/2021</t>
  </si>
  <si>
    <t>Printing &amp;postage</t>
  </si>
  <si>
    <t>Credit held</t>
  </si>
  <si>
    <t>..</t>
  </si>
  <si>
    <t>50th</t>
  </si>
  <si>
    <t>celebration</t>
  </si>
  <si>
    <t>Donation</t>
  </si>
  <si>
    <t>Brooklands Photoshoot</t>
  </si>
  <si>
    <t>Daryll Expenses</t>
  </si>
  <si>
    <t>Cake &amp; Expenses</t>
  </si>
  <si>
    <t>Surrey Oaks Catering</t>
  </si>
  <si>
    <t>Committee Meeting Expenses</t>
  </si>
  <si>
    <t>post AGM</t>
  </si>
  <si>
    <t xml:space="preserve"> (pending)*</t>
  </si>
  <si>
    <t>Current Account (includes pending)*</t>
  </si>
  <si>
    <t>01/03/2021to28/02/2023</t>
  </si>
  <si>
    <t>01/03/2023to28/02/2024</t>
  </si>
  <si>
    <t>meetings</t>
  </si>
  <si>
    <t xml:space="preserve">TVG trading Account </t>
  </si>
  <si>
    <t xml:space="preserve">Onslow Arms Pending </t>
  </si>
  <si>
    <t xml:space="preserve">Current Account 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</si>
</sst>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0_ ;[Red]\-0.00\ "/>
    <numFmt numFmtId="166" formatCode="&quot;£&quot;#,##0.0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top"/>
    </xf>
    <xf numFmtId="0" fontId="3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 vertical="top"/>
    </xf>
    <xf numFmtId="164" fontId="4" fillId="0" borderId="0" xfId="0" applyNumberFormat="1" applyFont="1"/>
    <xf numFmtId="164" fontId="1" fillId="0" borderId="0" xfId="0" applyNumberFormat="1" applyFont="1"/>
    <xf numFmtId="164" fontId="0" fillId="0" borderId="1" xfId="0" applyNumberFormat="1" applyBorder="1"/>
    <xf numFmtId="0" fontId="0" fillId="0" borderId="0" xfId="0" applyBorder="1" applyAlignment="1">
      <alignment horizontal="center" vertical="top"/>
    </xf>
    <xf numFmtId="15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2" xfId="0" applyBorder="1"/>
    <xf numFmtId="15" fontId="0" fillId="0" borderId="0" xfId="0" applyNumberFormat="1" applyBorder="1"/>
    <xf numFmtId="0" fontId="5" fillId="0" borderId="0" xfId="0" applyNumberFormat="1" applyFont="1"/>
    <xf numFmtId="0" fontId="0" fillId="0" borderId="0" xfId="0" applyNumberFormat="1"/>
    <xf numFmtId="0" fontId="0" fillId="0" borderId="0" xfId="0" applyNumberFormat="1" applyBorder="1"/>
    <xf numFmtId="4" fontId="0" fillId="0" borderId="0" xfId="0" applyNumberFormat="1"/>
    <xf numFmtId="16" fontId="0" fillId="0" borderId="2" xfId="0" applyNumberFormat="1" applyBorder="1"/>
    <xf numFmtId="0" fontId="2" fillId="0" borderId="0" xfId="0" applyFont="1" applyAlignment="1">
      <alignment horizontal="left" vertical="center"/>
    </xf>
    <xf numFmtId="165" fontId="0" fillId="0" borderId="0" xfId="0" applyNumberFormat="1"/>
    <xf numFmtId="165" fontId="0" fillId="0" borderId="4" xfId="0" applyNumberFormat="1" applyBorder="1"/>
    <xf numFmtId="165" fontId="0" fillId="0" borderId="1" xfId="0" applyNumberFormat="1" applyBorder="1"/>
    <xf numFmtId="164" fontId="0" fillId="0" borderId="4" xfId="0" applyNumberFormat="1" applyBorder="1"/>
    <xf numFmtId="4" fontId="0" fillId="0" borderId="4" xfId="0" applyNumberFormat="1" applyBorder="1"/>
    <xf numFmtId="164" fontId="0" fillId="0" borderId="0" xfId="0" applyNumberFormat="1" applyFill="1" applyBorder="1"/>
    <xf numFmtId="4" fontId="0" fillId="0" borderId="1" xfId="0" applyNumberFormat="1" applyBorder="1"/>
    <xf numFmtId="164" fontId="0" fillId="0" borderId="5" xfId="0" applyNumberFormat="1" applyBorder="1"/>
    <xf numFmtId="4" fontId="0" fillId="0" borderId="6" xfId="0" applyNumberFormat="1" applyBorder="1"/>
    <xf numFmtId="4" fontId="0" fillId="0" borderId="3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4" fontId="0" fillId="0" borderId="0" xfId="0" applyNumberFormat="1" applyBorder="1"/>
    <xf numFmtId="0" fontId="6" fillId="0" borderId="0" xfId="0" applyFont="1"/>
    <xf numFmtId="2" fontId="0" fillId="0" borderId="0" xfId="0" applyNumberFormat="1"/>
    <xf numFmtId="4" fontId="0" fillId="0" borderId="7" xfId="0" applyNumberFormat="1" applyBorder="1"/>
    <xf numFmtId="164" fontId="0" fillId="0" borderId="7" xfId="0" applyNumberFormat="1" applyBorder="1"/>
    <xf numFmtId="4" fontId="6" fillId="0" borderId="1" xfId="0" applyNumberFormat="1" applyFont="1" applyBorder="1"/>
    <xf numFmtId="166" fontId="0" fillId="0" borderId="0" xfId="0" applyNumberFormat="1"/>
    <xf numFmtId="40" fontId="0" fillId="0" borderId="0" xfId="0" applyNumberFormat="1"/>
    <xf numFmtId="14" fontId="0" fillId="0" borderId="0" xfId="0" applyNumberFormat="1"/>
    <xf numFmtId="4" fontId="6" fillId="0" borderId="0" xfId="0" applyNumberFormat="1" applyFont="1" applyBorder="1"/>
    <xf numFmtId="164" fontId="0" fillId="0" borderId="8" xfId="0" applyNumberFormat="1" applyFont="1" applyBorder="1"/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8"/>
  <sheetViews>
    <sheetView zoomScale="75" zoomScaleNormal="75" workbookViewId="0">
      <pane ySplit="4" topLeftCell="A379" activePane="bottomLeft" state="frozen"/>
      <selection pane="bottomLeft" activeCell="A382" sqref="A382:R424"/>
    </sheetView>
  </sheetViews>
  <sheetFormatPr defaultRowHeight="15"/>
  <cols>
    <col min="1" max="1" width="18.28515625" customWidth="1"/>
    <col min="3" max="3" width="12.85546875" customWidth="1"/>
    <col min="4" max="4" width="9.28515625" customWidth="1"/>
    <col min="5" max="5" width="10.7109375" customWidth="1"/>
    <col min="6" max="11" width="10.28515625" customWidth="1"/>
    <col min="12" max="12" width="11.7109375" customWidth="1"/>
    <col min="13" max="15" width="10.28515625" customWidth="1"/>
    <col min="16" max="16" width="10.42578125" bestFit="1" customWidth="1"/>
    <col min="32" max="32" width="8.85546875" customWidth="1"/>
  </cols>
  <sheetData>
    <row r="1" spans="1:16">
      <c r="A1" s="1" t="s">
        <v>0</v>
      </c>
      <c r="B1" s="1"/>
      <c r="C1" s="1"/>
      <c r="D1" s="1"/>
    </row>
    <row r="3" spans="1:16">
      <c r="B3" s="3" t="s">
        <v>1</v>
      </c>
      <c r="C3" s="3"/>
      <c r="D3" s="3"/>
      <c r="F3" s="2" t="s">
        <v>2</v>
      </c>
      <c r="G3" s="2" t="s">
        <v>3</v>
      </c>
      <c r="H3" s="2" t="s">
        <v>4</v>
      </c>
      <c r="I3" s="2" t="s">
        <v>6</v>
      </c>
      <c r="J3" s="2" t="s">
        <v>7</v>
      </c>
      <c r="K3" s="2" t="s">
        <v>55</v>
      </c>
      <c r="L3" s="2" t="s">
        <v>8</v>
      </c>
      <c r="M3" s="2" t="s">
        <v>9</v>
      </c>
      <c r="N3" s="2" t="s">
        <v>10</v>
      </c>
      <c r="O3" s="2" t="s">
        <v>11</v>
      </c>
    </row>
    <row r="4" spans="1:16">
      <c r="F4" s="2"/>
      <c r="G4" s="2"/>
      <c r="H4" s="2" t="s">
        <v>5</v>
      </c>
      <c r="I4" s="2"/>
      <c r="J4" s="2"/>
      <c r="K4" s="2"/>
      <c r="L4" s="2"/>
      <c r="M4" s="2"/>
      <c r="N4" s="2"/>
      <c r="O4" s="2"/>
    </row>
    <row r="5" spans="1:16"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>
      <c r="C7" s="6" t="s">
        <v>12</v>
      </c>
      <c r="D7" s="4"/>
      <c r="E7" s="4"/>
      <c r="F7" s="4">
        <v>1334</v>
      </c>
      <c r="G7" s="4">
        <v>150</v>
      </c>
      <c r="H7" s="4"/>
      <c r="I7" s="4"/>
      <c r="J7" s="4">
        <v>143.19999999999999</v>
      </c>
      <c r="K7" s="4">
        <v>235</v>
      </c>
      <c r="L7" s="4">
        <v>30</v>
      </c>
      <c r="M7" s="4">
        <v>0.48</v>
      </c>
      <c r="N7" s="4">
        <f>SUM(F7:M7)</f>
        <v>1892.68</v>
      </c>
      <c r="O7" s="4">
        <v>1237</v>
      </c>
      <c r="P7" s="4">
        <f>+N7+O7</f>
        <v>3129.6800000000003</v>
      </c>
    </row>
    <row r="8" spans="1:16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C9" s="6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C11" s="7" t="s">
        <v>14</v>
      </c>
      <c r="D11" s="4"/>
      <c r="E11" s="4"/>
      <c r="F11" s="4">
        <v>-1288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>
      <c r="C12" s="7" t="s">
        <v>15</v>
      </c>
      <c r="D12" s="4"/>
      <c r="E12" s="4"/>
      <c r="F12" s="4">
        <v>-91.7</v>
      </c>
      <c r="G12" s="4">
        <v>-18.57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>
      <c r="C13" s="7" t="s">
        <v>16</v>
      </c>
      <c r="D13" s="4"/>
      <c r="E13" s="4"/>
      <c r="F13" s="4"/>
      <c r="G13" s="4"/>
      <c r="H13" s="4"/>
      <c r="I13" s="4">
        <v>-25</v>
      </c>
      <c r="J13" s="4"/>
      <c r="K13" s="4"/>
      <c r="L13" s="4"/>
      <c r="M13" s="4"/>
      <c r="N13" s="4"/>
      <c r="O13" s="4"/>
      <c r="P13" s="4"/>
    </row>
    <row r="14" spans="1:16">
      <c r="C14" s="7" t="s">
        <v>17</v>
      </c>
      <c r="D14" s="4"/>
      <c r="E14" s="4"/>
      <c r="F14" s="4"/>
      <c r="G14" s="4"/>
      <c r="H14" s="4"/>
      <c r="I14" s="4">
        <v>-14.99</v>
      </c>
      <c r="J14" s="4"/>
      <c r="K14" s="4"/>
      <c r="L14" s="4"/>
      <c r="M14" s="4"/>
      <c r="N14" s="4"/>
      <c r="O14" s="4"/>
      <c r="P14" s="4"/>
    </row>
    <row r="15" spans="1:16">
      <c r="C15" s="7" t="s">
        <v>18</v>
      </c>
      <c r="D15" s="4"/>
      <c r="E15" s="4"/>
      <c r="F15" s="4">
        <v>-7.41</v>
      </c>
      <c r="G15" s="4"/>
      <c r="H15" s="4">
        <v>-20.96</v>
      </c>
      <c r="I15" s="4"/>
      <c r="J15" s="4"/>
      <c r="K15" s="4">
        <v>-275</v>
      </c>
      <c r="L15" s="4"/>
      <c r="M15" s="4"/>
      <c r="N15" s="4"/>
      <c r="O15" s="4"/>
      <c r="P15" s="4"/>
    </row>
    <row r="16" spans="1:16"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C17" s="7" t="s">
        <v>10</v>
      </c>
      <c r="D17" s="4"/>
      <c r="E17" s="4"/>
      <c r="F17" s="4">
        <f>SUM(F10:F16)</f>
        <v>-1387.1100000000001</v>
      </c>
      <c r="G17" s="4">
        <f t="shared" ref="G17:M17" si="0">SUM(G10:G16)</f>
        <v>-18.57</v>
      </c>
      <c r="H17" s="4">
        <f t="shared" si="0"/>
        <v>-20.96</v>
      </c>
      <c r="I17" s="4">
        <f t="shared" si="0"/>
        <v>-39.99</v>
      </c>
      <c r="J17" s="4">
        <f t="shared" si="0"/>
        <v>0</v>
      </c>
      <c r="K17" s="4">
        <f t="shared" si="0"/>
        <v>-275</v>
      </c>
      <c r="L17" s="4">
        <f t="shared" si="0"/>
        <v>0</v>
      </c>
      <c r="M17" s="4">
        <f t="shared" si="0"/>
        <v>0</v>
      </c>
      <c r="N17" s="4">
        <f>SUM(F17:M17)</f>
        <v>-1741.63</v>
      </c>
      <c r="O17" s="4">
        <f>+N19</f>
        <v>151.04999999999995</v>
      </c>
      <c r="P17" s="4">
        <v>-1741.63</v>
      </c>
    </row>
    <row r="18" spans="1:16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>
      <c r="C19" s="4" t="s">
        <v>19</v>
      </c>
      <c r="D19" s="4"/>
      <c r="E19" s="4"/>
      <c r="F19" s="8">
        <f>+F7+F17</f>
        <v>-53.110000000000127</v>
      </c>
      <c r="G19" s="8">
        <f t="shared" ref="G19:P19" si="1">+G7+G17</f>
        <v>131.43</v>
      </c>
      <c r="H19" s="8">
        <f t="shared" si="1"/>
        <v>-20.96</v>
      </c>
      <c r="I19" s="8">
        <f t="shared" si="1"/>
        <v>-39.99</v>
      </c>
      <c r="J19" s="8">
        <f t="shared" si="1"/>
        <v>143.19999999999999</v>
      </c>
      <c r="K19" s="8">
        <f t="shared" si="1"/>
        <v>-40</v>
      </c>
      <c r="L19" s="8">
        <f t="shared" si="1"/>
        <v>30</v>
      </c>
      <c r="M19" s="8">
        <f t="shared" si="1"/>
        <v>0.48</v>
      </c>
      <c r="N19" s="8">
        <f t="shared" si="1"/>
        <v>151.04999999999995</v>
      </c>
      <c r="O19" s="8">
        <f t="shared" si="1"/>
        <v>1388.05</v>
      </c>
      <c r="P19" s="8">
        <f t="shared" si="1"/>
        <v>1388.0500000000002</v>
      </c>
    </row>
    <row r="20" spans="1:16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>
      <c r="C21" s="6" t="s">
        <v>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3" spans="1:16">
      <c r="C23" t="s">
        <v>21</v>
      </c>
      <c r="F23" s="4">
        <v>1200.3599999999999</v>
      </c>
    </row>
    <row r="24" spans="1:16">
      <c r="C24" t="s">
        <v>22</v>
      </c>
      <c r="F24" s="4">
        <v>187.69</v>
      </c>
    </row>
    <row r="25" spans="1:16">
      <c r="F25" s="4"/>
    </row>
    <row r="26" spans="1:16">
      <c r="C26" t="s">
        <v>23</v>
      </c>
      <c r="F26" s="8">
        <f>SUM(F23:F25)</f>
        <v>1388.05</v>
      </c>
    </row>
    <row r="28" spans="1:16">
      <c r="A28" s="1" t="s">
        <v>24</v>
      </c>
      <c r="B28" s="1"/>
      <c r="C28" s="1"/>
      <c r="D28" s="1"/>
    </row>
    <row r="30" spans="1:16">
      <c r="B30" s="3" t="s">
        <v>25</v>
      </c>
      <c r="C30" s="3"/>
      <c r="D30" s="3"/>
      <c r="F30" s="2" t="s">
        <v>2</v>
      </c>
      <c r="G30" s="2" t="s">
        <v>3</v>
      </c>
      <c r="H30" s="2" t="s">
        <v>4</v>
      </c>
      <c r="I30" s="2" t="s">
        <v>59</v>
      </c>
      <c r="J30" s="2" t="s">
        <v>7</v>
      </c>
      <c r="K30" s="2" t="s">
        <v>6</v>
      </c>
      <c r="L30" s="2" t="s">
        <v>61</v>
      </c>
      <c r="M30" s="2" t="s">
        <v>9</v>
      </c>
      <c r="N30" s="2" t="s">
        <v>10</v>
      </c>
      <c r="O30" s="2" t="s">
        <v>11</v>
      </c>
    </row>
    <row r="31" spans="1:16">
      <c r="F31" s="2"/>
      <c r="G31" s="2"/>
      <c r="H31" s="2" t="s">
        <v>5</v>
      </c>
      <c r="I31" s="2" t="s">
        <v>60</v>
      </c>
      <c r="J31" s="2"/>
      <c r="K31" s="2"/>
      <c r="L31" s="2" t="s">
        <v>62</v>
      </c>
      <c r="M31" s="2"/>
      <c r="N31" s="2"/>
      <c r="O31" s="2"/>
    </row>
    <row r="32" spans="1:16"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3:16"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6">
      <c r="C34" s="6" t="s">
        <v>12</v>
      </c>
      <c r="D34" s="4"/>
      <c r="E34" s="4"/>
      <c r="F34" s="4">
        <v>1208.5</v>
      </c>
      <c r="G34" s="4">
        <v>104</v>
      </c>
      <c r="H34" s="4"/>
      <c r="I34" s="4">
        <v>365</v>
      </c>
      <c r="J34" s="4">
        <v>150</v>
      </c>
      <c r="K34" s="4"/>
      <c r="L34" s="4">
        <v>99</v>
      </c>
      <c r="M34" s="4">
        <v>0.33</v>
      </c>
      <c r="N34" s="4">
        <f>SUM(F34:M34)</f>
        <v>1926.83</v>
      </c>
      <c r="O34" s="4">
        <v>1388.05</v>
      </c>
      <c r="P34" s="4">
        <f>SUM(N34:O34)</f>
        <v>3314.88</v>
      </c>
    </row>
    <row r="35" spans="3:16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3:16">
      <c r="C36" s="6" t="s">
        <v>13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3:16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3:16">
      <c r="C38" s="7" t="s">
        <v>63</v>
      </c>
      <c r="D38" s="4"/>
      <c r="E38" s="4"/>
      <c r="F38" s="4">
        <v>-1204.5</v>
      </c>
      <c r="G38" s="4"/>
      <c r="H38" s="4"/>
      <c r="I38" s="4">
        <v>-838.5</v>
      </c>
      <c r="J38" s="4"/>
      <c r="K38" s="4"/>
      <c r="L38" s="4"/>
      <c r="M38" s="4"/>
      <c r="N38" s="4">
        <f t="shared" ref="N38:N42" si="2">SUM(F38:M38)</f>
        <v>-2043</v>
      </c>
      <c r="O38" s="4"/>
    </row>
    <row r="39" spans="3:16">
      <c r="C39" s="7" t="s">
        <v>65</v>
      </c>
      <c r="D39" s="4"/>
      <c r="E39" s="4"/>
      <c r="F39" s="4"/>
      <c r="G39" s="4"/>
      <c r="H39" s="4"/>
      <c r="I39" s="4"/>
      <c r="J39" s="4"/>
      <c r="K39" s="4"/>
      <c r="L39" s="4">
        <v>-94</v>
      </c>
      <c r="M39" s="4"/>
      <c r="N39" s="4">
        <f t="shared" si="2"/>
        <v>-94</v>
      </c>
      <c r="O39" s="4"/>
    </row>
    <row r="40" spans="3:16">
      <c r="C40" s="7" t="s">
        <v>16</v>
      </c>
      <c r="D40" s="4"/>
      <c r="E40" s="4"/>
      <c r="F40" s="4"/>
      <c r="G40" s="4"/>
      <c r="H40" s="4"/>
      <c r="I40" s="4"/>
      <c r="J40" s="4"/>
      <c r="K40" s="4">
        <v>-30</v>
      </c>
      <c r="L40" s="4"/>
      <c r="M40" s="4"/>
      <c r="N40" s="4">
        <f t="shared" si="2"/>
        <v>-30</v>
      </c>
      <c r="O40" s="4"/>
    </row>
    <row r="41" spans="3:16">
      <c r="C41" s="7" t="s">
        <v>55</v>
      </c>
      <c r="D41" s="4"/>
      <c r="E41" s="4"/>
      <c r="F41" s="4"/>
      <c r="G41" s="4">
        <v>-41.49</v>
      </c>
      <c r="H41" s="4"/>
      <c r="I41" s="4"/>
      <c r="J41" s="4"/>
      <c r="K41" s="4"/>
      <c r="L41" s="4"/>
      <c r="M41" s="4"/>
      <c r="N41" s="4">
        <f t="shared" si="2"/>
        <v>-41.49</v>
      </c>
      <c r="O41" s="4"/>
    </row>
    <row r="42" spans="3:16">
      <c r="C42" s="7" t="s">
        <v>18</v>
      </c>
      <c r="D42" s="4"/>
      <c r="E42" s="4"/>
      <c r="F42" s="4"/>
      <c r="G42" s="4"/>
      <c r="H42" s="4">
        <v>-21.14</v>
      </c>
      <c r="I42" s="4"/>
      <c r="J42" s="4"/>
      <c r="K42" s="4"/>
      <c r="L42" s="4"/>
      <c r="M42" s="4"/>
      <c r="N42" s="4">
        <f t="shared" si="2"/>
        <v>-21.14</v>
      </c>
      <c r="O42" s="4"/>
    </row>
    <row r="43" spans="3:16"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3:16">
      <c r="C44" s="7" t="s">
        <v>10</v>
      </c>
      <c r="D44" s="4"/>
      <c r="E44" s="4"/>
      <c r="F44" s="4">
        <f>SUM(F37:F43)</f>
        <v>-1204.5</v>
      </c>
      <c r="G44" s="4">
        <f t="shared" ref="G44" si="3">SUM(G37:G43)</f>
        <v>-41.49</v>
      </c>
      <c r="H44" s="4">
        <f t="shared" ref="H44" si="4">SUM(H37:H43)</f>
        <v>-21.14</v>
      </c>
      <c r="I44" s="4">
        <f t="shared" ref="I44" si="5">SUM(I37:I43)</f>
        <v>-838.5</v>
      </c>
      <c r="J44" s="4">
        <f t="shared" ref="J44" si="6">SUM(J37:J43)</f>
        <v>0</v>
      </c>
      <c r="K44" s="4">
        <f t="shared" ref="K44" si="7">SUM(K37:K43)</f>
        <v>-30</v>
      </c>
      <c r="L44" s="4">
        <f t="shared" ref="L44" si="8">SUM(L37:L43)</f>
        <v>-94</v>
      </c>
      <c r="M44" s="4">
        <f t="shared" ref="M44" si="9">SUM(M37:M43)</f>
        <v>0</v>
      </c>
      <c r="N44" s="4">
        <f>SUM(F44:M44)</f>
        <v>-2229.63</v>
      </c>
      <c r="O44" s="4">
        <f>+N46</f>
        <v>-302.80000000000018</v>
      </c>
      <c r="P44" s="4">
        <v>-2229.63</v>
      </c>
    </row>
    <row r="45" spans="3:16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3:16">
      <c r="C46" s="4" t="s">
        <v>19</v>
      </c>
      <c r="D46" s="4"/>
      <c r="E46" s="4"/>
      <c r="F46" s="8">
        <f>+F34+F44</f>
        <v>4</v>
      </c>
      <c r="G46" s="8">
        <f t="shared" ref="G46:P46" si="10">+G34+G44</f>
        <v>62.51</v>
      </c>
      <c r="H46" s="8">
        <f t="shared" si="10"/>
        <v>-21.14</v>
      </c>
      <c r="I46" s="8">
        <f t="shared" si="10"/>
        <v>-473.5</v>
      </c>
      <c r="J46" s="8">
        <f t="shared" si="10"/>
        <v>150</v>
      </c>
      <c r="K46" s="8">
        <f t="shared" si="10"/>
        <v>-30</v>
      </c>
      <c r="L46" s="8">
        <f t="shared" si="10"/>
        <v>5</v>
      </c>
      <c r="M46" s="8">
        <f t="shared" si="10"/>
        <v>0.33</v>
      </c>
      <c r="N46" s="8">
        <f t="shared" si="10"/>
        <v>-302.80000000000018</v>
      </c>
      <c r="O46" s="8">
        <f t="shared" si="10"/>
        <v>1085.2499999999998</v>
      </c>
      <c r="P46" s="8">
        <f t="shared" si="10"/>
        <v>1085.25</v>
      </c>
    </row>
    <row r="47" spans="3:16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3:16">
      <c r="C48" s="6" t="s">
        <v>20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50" spans="1:16">
      <c r="C50" t="s">
        <v>21</v>
      </c>
      <c r="F50" s="4">
        <v>500.69</v>
      </c>
      <c r="H50" t="s">
        <v>66</v>
      </c>
    </row>
    <row r="51" spans="1:16">
      <c r="C51" t="s">
        <v>22</v>
      </c>
      <c r="F51" s="4">
        <v>572.19000000000005</v>
      </c>
    </row>
    <row r="52" spans="1:16">
      <c r="C52" t="s">
        <v>37</v>
      </c>
      <c r="F52" s="4">
        <v>12.37</v>
      </c>
      <c r="H52" t="s">
        <v>64</v>
      </c>
    </row>
    <row r="53" spans="1:16">
      <c r="C53" t="s">
        <v>23</v>
      </c>
      <c r="F53" s="8">
        <f>SUM(F50:F52)</f>
        <v>1085.25</v>
      </c>
    </row>
    <row r="56" spans="1:16">
      <c r="A56" s="1" t="s">
        <v>68</v>
      </c>
      <c r="B56" s="1"/>
      <c r="C56" s="1"/>
      <c r="D56" s="22">
        <v>2012</v>
      </c>
    </row>
    <row r="58" spans="1:16">
      <c r="B58" s="3" t="s">
        <v>94</v>
      </c>
      <c r="C58" s="3"/>
      <c r="D58" s="3"/>
      <c r="F58" s="2" t="s">
        <v>2</v>
      </c>
      <c r="G58" s="2" t="s">
        <v>3</v>
      </c>
      <c r="H58" s="2" t="s">
        <v>4</v>
      </c>
      <c r="I58" s="2" t="s">
        <v>6</v>
      </c>
      <c r="J58" s="2" t="s">
        <v>7</v>
      </c>
      <c r="K58" s="2" t="s">
        <v>55</v>
      </c>
      <c r="L58" s="2" t="s">
        <v>8</v>
      </c>
      <c r="M58" s="2" t="s">
        <v>9</v>
      </c>
      <c r="N58" s="2" t="s">
        <v>10</v>
      </c>
      <c r="O58" s="2" t="s">
        <v>11</v>
      </c>
    </row>
    <row r="59" spans="1:16">
      <c r="F59" s="2"/>
      <c r="G59" s="2"/>
      <c r="H59" s="2" t="s">
        <v>5</v>
      </c>
      <c r="I59" s="2"/>
      <c r="J59" s="2"/>
      <c r="K59" s="2" t="s">
        <v>57</v>
      </c>
      <c r="L59" s="2"/>
      <c r="M59" s="2"/>
      <c r="N59" s="2"/>
      <c r="O59" s="2"/>
    </row>
    <row r="60" spans="1:16"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6">
      <c r="C61" s="4"/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6">
      <c r="C62" s="6" t="s">
        <v>12</v>
      </c>
      <c r="D62" s="4"/>
      <c r="E62" s="4"/>
      <c r="F62" s="4">
        <v>1428</v>
      </c>
      <c r="G62" s="4">
        <v>125</v>
      </c>
      <c r="H62" s="4"/>
      <c r="I62" s="4"/>
      <c r="J62" s="4">
        <v>153.9</v>
      </c>
      <c r="K62" s="4"/>
      <c r="L62" s="4"/>
      <c r="M62" s="4">
        <v>0.37</v>
      </c>
      <c r="N62" s="4">
        <f>SUM(F62:M62)</f>
        <v>1707.27</v>
      </c>
      <c r="O62" s="4">
        <v>1085.25</v>
      </c>
      <c r="P62" s="4">
        <f>SUM(N62:O62)</f>
        <v>2792.52</v>
      </c>
    </row>
    <row r="63" spans="1:16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6">
      <c r="C64" s="6" t="s">
        <v>13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16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3:16">
      <c r="C66" s="7" t="s">
        <v>67</v>
      </c>
      <c r="D66" s="4"/>
      <c r="E66" s="4"/>
      <c r="F66" s="4">
        <v>-1368</v>
      </c>
      <c r="G66" s="4"/>
      <c r="H66" s="4">
        <v>-8.82</v>
      </c>
      <c r="I66" s="4"/>
      <c r="J66" s="4"/>
      <c r="K66" s="4"/>
      <c r="L66" s="4"/>
      <c r="M66" s="4" t="s">
        <v>57</v>
      </c>
      <c r="N66" s="4">
        <f t="shared" ref="N66:N70" si="11">SUM(F66:M66)</f>
        <v>-1376.82</v>
      </c>
      <c r="O66" s="4"/>
    </row>
    <row r="67" spans="3:16">
      <c r="C67" s="7" t="s">
        <v>78</v>
      </c>
      <c r="D67" s="4"/>
      <c r="E67" s="4"/>
      <c r="F67" s="4">
        <v>-60</v>
      </c>
      <c r="G67" s="4"/>
      <c r="H67" s="4"/>
      <c r="I67" s="4"/>
      <c r="J67" s="4"/>
      <c r="K67" s="4"/>
      <c r="L67" s="4"/>
      <c r="M67" s="4"/>
      <c r="N67" s="4">
        <f t="shared" si="11"/>
        <v>-60</v>
      </c>
      <c r="O67" s="4"/>
    </row>
    <row r="68" spans="3:16">
      <c r="C68" s="7" t="s">
        <v>75</v>
      </c>
      <c r="D68" s="4"/>
      <c r="E68" s="4"/>
      <c r="F68" s="4"/>
      <c r="G68" s="4"/>
      <c r="H68" s="4"/>
      <c r="I68" s="4">
        <v>-124</v>
      </c>
      <c r="J68" s="4"/>
      <c r="K68" s="4"/>
      <c r="L68" s="4"/>
      <c r="M68" s="4"/>
      <c r="N68" s="4">
        <f t="shared" si="11"/>
        <v>-124</v>
      </c>
      <c r="O68" s="4"/>
    </row>
    <row r="69" spans="3:16">
      <c r="C69" s="7" t="s">
        <v>77</v>
      </c>
      <c r="D69" s="4"/>
      <c r="E69" s="4"/>
      <c r="F69" s="4"/>
      <c r="G69" s="4"/>
      <c r="H69" s="4"/>
      <c r="I69" s="4"/>
      <c r="J69" s="4"/>
      <c r="K69" s="4">
        <v>-67.48</v>
      </c>
      <c r="L69" s="4"/>
      <c r="M69" s="4"/>
      <c r="N69" s="4">
        <f t="shared" si="11"/>
        <v>-67.48</v>
      </c>
      <c r="O69" s="4"/>
    </row>
    <row r="70" spans="3:16">
      <c r="C70" s="7" t="s">
        <v>76</v>
      </c>
      <c r="D70" s="4"/>
      <c r="E70" s="4"/>
      <c r="F70" s="4"/>
      <c r="G70" s="4"/>
      <c r="H70" s="4"/>
      <c r="I70" s="4">
        <v>-50</v>
      </c>
      <c r="J70" s="4"/>
      <c r="K70" s="4"/>
      <c r="L70" s="4"/>
      <c r="M70" s="4"/>
      <c r="N70" s="4">
        <f t="shared" si="11"/>
        <v>-50</v>
      </c>
      <c r="O70" s="4"/>
    </row>
    <row r="71" spans="3:16"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3:16">
      <c r="C72" s="7" t="s">
        <v>10</v>
      </c>
      <c r="D72" s="4"/>
      <c r="E72" s="4"/>
      <c r="F72" s="4">
        <f>SUM(F65:F71)</f>
        <v>-1428</v>
      </c>
      <c r="G72" s="4">
        <f t="shared" ref="G72:M72" si="12">SUM(G65:G71)</f>
        <v>0</v>
      </c>
      <c r="H72" s="4">
        <f t="shared" si="12"/>
        <v>-8.82</v>
      </c>
      <c r="I72" s="4">
        <f t="shared" si="12"/>
        <v>-174</v>
      </c>
      <c r="J72" s="4">
        <f t="shared" si="12"/>
        <v>0</v>
      </c>
      <c r="K72" s="4">
        <f t="shared" si="12"/>
        <v>-67.48</v>
      </c>
      <c r="L72" s="4">
        <f t="shared" si="12"/>
        <v>0</v>
      </c>
      <c r="M72" s="4">
        <f t="shared" si="12"/>
        <v>0</v>
      </c>
      <c r="N72" s="4">
        <f>SUM(F72:M72)</f>
        <v>-1678.3</v>
      </c>
      <c r="O72" s="4">
        <f>+N74</f>
        <v>28.970000000000027</v>
      </c>
      <c r="P72" s="4">
        <v>-1678.3</v>
      </c>
    </row>
    <row r="73" spans="3:16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3:16">
      <c r="C74" s="4" t="s">
        <v>19</v>
      </c>
      <c r="D74" s="4"/>
      <c r="E74" s="4"/>
      <c r="F74" s="8">
        <f>+F62+F72</f>
        <v>0</v>
      </c>
      <c r="G74" s="8">
        <f t="shared" ref="G74:P74" si="13">+G62+G72</f>
        <v>125</v>
      </c>
      <c r="H74" s="8">
        <f t="shared" si="13"/>
        <v>-8.82</v>
      </c>
      <c r="I74" s="8">
        <f t="shared" si="13"/>
        <v>-174</v>
      </c>
      <c r="J74" s="8">
        <f t="shared" si="13"/>
        <v>153.9</v>
      </c>
      <c r="K74" s="8">
        <f t="shared" si="13"/>
        <v>-67.48</v>
      </c>
      <c r="L74" s="8">
        <f t="shared" si="13"/>
        <v>0</v>
      </c>
      <c r="M74" s="8">
        <f t="shared" si="13"/>
        <v>0.37</v>
      </c>
      <c r="N74" s="8">
        <f t="shared" si="13"/>
        <v>28.970000000000027</v>
      </c>
      <c r="O74" s="8">
        <f t="shared" si="13"/>
        <v>1114.22</v>
      </c>
      <c r="P74" s="8">
        <f t="shared" si="13"/>
        <v>1114.22</v>
      </c>
    </row>
    <row r="75" spans="3:16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3:16">
      <c r="C76" s="6" t="s">
        <v>20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8" spans="3:16">
      <c r="C78" t="s">
        <v>21</v>
      </c>
      <c r="F78" s="4">
        <v>1000.37</v>
      </c>
    </row>
    <row r="79" spans="3:16">
      <c r="C79" t="s">
        <v>22</v>
      </c>
      <c r="F79" s="4">
        <v>110.3</v>
      </c>
    </row>
    <row r="80" spans="3:16">
      <c r="C80" t="s">
        <v>37</v>
      </c>
      <c r="F80" s="4">
        <v>3.55</v>
      </c>
    </row>
    <row r="81" spans="1:16">
      <c r="C81" t="s">
        <v>23</v>
      </c>
      <c r="F81" s="8">
        <f>SUM(F78:F80)</f>
        <v>1114.22</v>
      </c>
    </row>
    <row r="87" spans="1:16">
      <c r="A87" s="1" t="s">
        <v>108</v>
      </c>
      <c r="B87" s="1"/>
      <c r="C87" s="1"/>
      <c r="D87" s="22"/>
    </row>
    <row r="89" spans="1:16">
      <c r="B89" s="3" t="s">
        <v>95</v>
      </c>
      <c r="C89" s="3"/>
      <c r="D89" s="3"/>
      <c r="F89" s="2" t="s">
        <v>2</v>
      </c>
      <c r="G89" s="2" t="s">
        <v>3</v>
      </c>
      <c r="H89" s="2" t="s">
        <v>4</v>
      </c>
      <c r="I89" s="2" t="s">
        <v>6</v>
      </c>
      <c r="J89" s="2" t="s">
        <v>7</v>
      </c>
      <c r="K89" s="2" t="s">
        <v>55</v>
      </c>
      <c r="L89" s="2" t="s">
        <v>82</v>
      </c>
      <c r="M89" s="2" t="s">
        <v>9</v>
      </c>
      <c r="N89" s="2" t="s">
        <v>10</v>
      </c>
      <c r="O89" s="2" t="s">
        <v>11</v>
      </c>
    </row>
    <row r="90" spans="1:16">
      <c r="F90" s="2"/>
      <c r="G90" s="2"/>
      <c r="H90" s="2" t="s">
        <v>5</v>
      </c>
      <c r="I90" s="2"/>
      <c r="J90" s="2"/>
      <c r="K90" s="2" t="s">
        <v>57</v>
      </c>
      <c r="L90" s="2"/>
      <c r="M90" s="2"/>
      <c r="N90" s="2"/>
      <c r="O90" s="2"/>
    </row>
    <row r="91" spans="1:16"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6"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6">
      <c r="C93" s="6" t="s">
        <v>12</v>
      </c>
      <c r="D93" s="4" t="s">
        <v>57</v>
      </c>
      <c r="E93" s="4"/>
      <c r="F93" s="4">
        <v>1565.55</v>
      </c>
      <c r="G93" s="4">
        <v>124</v>
      </c>
      <c r="H93" s="4"/>
      <c r="I93" s="4"/>
      <c r="J93" s="4">
        <v>150</v>
      </c>
      <c r="K93" s="4"/>
      <c r="L93" s="4">
        <v>240.5</v>
      </c>
      <c r="M93" s="4">
        <v>0.59</v>
      </c>
      <c r="N93" s="4">
        <f>SUM(F93:M93)</f>
        <v>2080.6400000000003</v>
      </c>
      <c r="O93" s="4">
        <f>+F81</f>
        <v>1114.22</v>
      </c>
      <c r="P93" s="4">
        <f>SUM(N93:O93)</f>
        <v>3194.8600000000006</v>
      </c>
    </row>
    <row r="94" spans="1:16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6">
      <c r="C95" s="6" t="s">
        <v>13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6">
      <c r="C96" s="7" t="s">
        <v>85</v>
      </c>
      <c r="D96" s="4"/>
      <c r="E96" s="4"/>
      <c r="F96" s="4"/>
      <c r="G96" s="4"/>
      <c r="H96" s="4">
        <v>-39.17</v>
      </c>
      <c r="I96" s="4"/>
      <c r="J96" s="4"/>
      <c r="K96" s="4"/>
      <c r="L96" s="4"/>
      <c r="M96" s="4"/>
      <c r="N96" s="4">
        <f t="shared" ref="N96:N104" si="14">SUM(F96:M96)</f>
        <v>-39.17</v>
      </c>
      <c r="O96" s="4"/>
    </row>
    <row r="97" spans="3:16">
      <c r="C97" s="7" t="s">
        <v>67</v>
      </c>
      <c r="D97" s="4"/>
      <c r="E97" s="4"/>
      <c r="F97" s="4">
        <v>-1445.5</v>
      </c>
      <c r="G97" s="4"/>
      <c r="H97" s="4" t="s">
        <v>57</v>
      </c>
      <c r="I97" s="4"/>
      <c r="J97" s="4"/>
      <c r="K97" s="4"/>
      <c r="L97" s="4"/>
      <c r="M97" s="4" t="s">
        <v>57</v>
      </c>
      <c r="N97" s="4">
        <f t="shared" si="14"/>
        <v>-1445.5</v>
      </c>
      <c r="O97" s="4"/>
    </row>
    <row r="98" spans="3:16">
      <c r="C98" s="7" t="s">
        <v>78</v>
      </c>
      <c r="D98" s="4"/>
      <c r="E98" s="4"/>
      <c r="F98" s="4">
        <v>-75</v>
      </c>
      <c r="G98" s="4"/>
      <c r="H98" s="4"/>
      <c r="I98" s="4"/>
      <c r="J98" s="4"/>
      <c r="K98" s="4"/>
      <c r="L98" s="4"/>
      <c r="M98" s="4"/>
      <c r="N98" s="4">
        <f t="shared" si="14"/>
        <v>-75</v>
      </c>
      <c r="O98" s="4"/>
    </row>
    <row r="99" spans="3:16">
      <c r="C99" s="7" t="s">
        <v>81</v>
      </c>
      <c r="D99" s="4"/>
      <c r="E99" s="4"/>
      <c r="F99" s="4"/>
      <c r="G99" s="4"/>
      <c r="H99" s="4"/>
      <c r="I99" s="4" t="s">
        <v>57</v>
      </c>
      <c r="J99" s="4"/>
      <c r="K99" s="4">
        <v>-10</v>
      </c>
      <c r="L99" s="4"/>
      <c r="M99" s="4"/>
      <c r="N99" s="4">
        <f t="shared" si="14"/>
        <v>-10</v>
      </c>
      <c r="O99" s="4"/>
    </row>
    <row r="100" spans="3:16">
      <c r="C100" s="7" t="s">
        <v>55</v>
      </c>
      <c r="D100" s="4"/>
      <c r="E100" s="4"/>
      <c r="F100" s="4"/>
      <c r="G100" s="4"/>
      <c r="H100" s="4"/>
      <c r="I100" s="4"/>
      <c r="J100" s="4"/>
      <c r="K100" s="4">
        <v>-63.98</v>
      </c>
      <c r="L100" s="4"/>
      <c r="M100" s="4"/>
      <c r="N100" s="4">
        <f t="shared" si="14"/>
        <v>-63.98</v>
      </c>
      <c r="O100" s="4"/>
    </row>
    <row r="101" spans="3:16">
      <c r="C101" s="7" t="s">
        <v>80</v>
      </c>
      <c r="D101" s="4"/>
      <c r="E101" s="4"/>
      <c r="F101" s="4">
        <v>-6.79</v>
      </c>
      <c r="G101" s="4"/>
      <c r="H101" s="4"/>
      <c r="I101" s="4"/>
      <c r="J101" s="4"/>
      <c r="K101" s="4" t="s">
        <v>57</v>
      </c>
      <c r="L101" s="4"/>
      <c r="M101" s="4"/>
      <c r="N101" s="4">
        <f t="shared" si="14"/>
        <v>-6.79</v>
      </c>
      <c r="O101" s="4"/>
    </row>
    <row r="102" spans="3:16">
      <c r="C102" s="7" t="s">
        <v>79</v>
      </c>
      <c r="D102" s="4"/>
      <c r="E102" s="4"/>
      <c r="F102" s="4"/>
      <c r="G102" s="4"/>
      <c r="H102" s="4"/>
      <c r="I102" s="4">
        <v>-30</v>
      </c>
      <c r="J102" s="4"/>
      <c r="K102" s="4"/>
      <c r="L102" s="4"/>
      <c r="M102" s="4"/>
      <c r="N102" s="4">
        <f t="shared" si="14"/>
        <v>-30</v>
      </c>
      <c r="O102" s="4"/>
    </row>
    <row r="103" spans="3:16">
      <c r="C103" s="7" t="s">
        <v>83</v>
      </c>
      <c r="D103" s="4"/>
      <c r="E103" s="4"/>
      <c r="F103" s="4"/>
      <c r="G103" s="4"/>
      <c r="H103" s="4"/>
      <c r="I103" s="4"/>
      <c r="J103" s="4"/>
      <c r="K103" s="4"/>
      <c r="L103" s="4">
        <v>-237.5</v>
      </c>
      <c r="M103" s="4"/>
      <c r="N103" s="4">
        <f t="shared" si="14"/>
        <v>-237.5</v>
      </c>
      <c r="O103" s="4"/>
    </row>
    <row r="104" spans="3:16">
      <c r="C104" s="7" t="s">
        <v>84</v>
      </c>
      <c r="D104" s="4"/>
      <c r="E104" s="4"/>
      <c r="F104" s="4"/>
      <c r="G104" s="4"/>
      <c r="H104" s="4"/>
      <c r="I104" s="4">
        <v>-40</v>
      </c>
      <c r="J104" s="4"/>
      <c r="K104" s="4"/>
      <c r="L104" s="4"/>
      <c r="M104" s="4"/>
      <c r="N104" s="4">
        <f t="shared" si="14"/>
        <v>-40</v>
      </c>
      <c r="O104" s="4"/>
    </row>
    <row r="105" spans="3:16">
      <c r="C105" s="7" t="s">
        <v>10</v>
      </c>
      <c r="D105" s="4"/>
      <c r="E105" s="4"/>
      <c r="F105" s="4">
        <f>SUM(F96:F104)</f>
        <v>-1527.29</v>
      </c>
      <c r="G105" s="4">
        <f>SUM(G96:G104)</f>
        <v>0</v>
      </c>
      <c r="H105" s="4">
        <f t="shared" ref="H105:M105" si="15">SUM(H96:H104)</f>
        <v>-39.17</v>
      </c>
      <c r="I105" s="4">
        <f t="shared" si="15"/>
        <v>-70</v>
      </c>
      <c r="J105" s="4">
        <f t="shared" si="15"/>
        <v>0</v>
      </c>
      <c r="K105" s="4">
        <f t="shared" si="15"/>
        <v>-73.97999999999999</v>
      </c>
      <c r="L105" s="4">
        <f t="shared" si="15"/>
        <v>-237.5</v>
      </c>
      <c r="M105" s="4">
        <f t="shared" si="15"/>
        <v>0</v>
      </c>
      <c r="O105" s="4">
        <f>+N107</f>
        <v>286.89000000000033</v>
      </c>
      <c r="P105" s="4">
        <f>+N136</f>
        <v>-1793.75</v>
      </c>
    </row>
    <row r="106" spans="3:16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6">
      <c r="C107" s="4" t="s">
        <v>19</v>
      </c>
      <c r="D107" s="4"/>
      <c r="E107" s="4"/>
      <c r="F107" s="8">
        <f>+F93+F105</f>
        <v>38.259999999999991</v>
      </c>
      <c r="G107" s="8">
        <f t="shared" ref="G107:P107" si="16">+G93+G105</f>
        <v>124</v>
      </c>
      <c r="H107" s="8">
        <f t="shared" si="16"/>
        <v>-39.17</v>
      </c>
      <c r="I107" s="8">
        <f t="shared" si="16"/>
        <v>-70</v>
      </c>
      <c r="J107" s="8">
        <f t="shared" si="16"/>
        <v>150</v>
      </c>
      <c r="K107" s="8">
        <f t="shared" si="16"/>
        <v>-73.97999999999999</v>
      </c>
      <c r="L107" s="8">
        <f t="shared" si="16"/>
        <v>3</v>
      </c>
      <c r="M107" s="8">
        <f t="shared" si="16"/>
        <v>0.59</v>
      </c>
      <c r="N107" s="8">
        <f>+N93+N136</f>
        <v>286.89000000000033</v>
      </c>
      <c r="O107" s="8">
        <f t="shared" si="16"/>
        <v>1401.1100000000004</v>
      </c>
      <c r="P107" s="8">
        <f t="shared" si="16"/>
        <v>1401.1100000000006</v>
      </c>
    </row>
    <row r="108" spans="3:16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6">
      <c r="C109" s="6" t="s">
        <v>20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1" spans="3:16">
      <c r="C111" t="s">
        <v>21</v>
      </c>
      <c r="F111" s="4">
        <v>1000.14</v>
      </c>
      <c r="I111" s="20"/>
    </row>
    <row r="112" spans="3:16">
      <c r="C112" t="s">
        <v>22</v>
      </c>
      <c r="F112" s="4">
        <v>221.78</v>
      </c>
      <c r="I112" s="20"/>
    </row>
    <row r="113" spans="1:16">
      <c r="C113" t="s">
        <v>37</v>
      </c>
      <c r="F113" s="4">
        <v>25</v>
      </c>
      <c r="I113" s="20"/>
    </row>
    <row r="114" spans="1:16">
      <c r="C114" t="s">
        <v>87</v>
      </c>
      <c r="F114" s="8">
        <f>SUM(F111:F113)</f>
        <v>1246.92</v>
      </c>
      <c r="I114" s="20"/>
    </row>
    <row r="115" spans="1:16">
      <c r="I115" s="20"/>
    </row>
    <row r="116" spans="1:16">
      <c r="I116" s="20"/>
    </row>
    <row r="117" spans="1:16">
      <c r="I117" s="20"/>
    </row>
    <row r="118" spans="1:16">
      <c r="A118" s="1" t="s">
        <v>104</v>
      </c>
      <c r="B118" s="1"/>
      <c r="C118" s="1"/>
      <c r="D118" s="22"/>
    </row>
    <row r="120" spans="1:16">
      <c r="B120" s="3" t="s">
        <v>105</v>
      </c>
      <c r="C120" s="3"/>
      <c r="D120" s="3"/>
      <c r="F120" s="2" t="s">
        <v>2</v>
      </c>
      <c r="G120" s="2" t="s">
        <v>3</v>
      </c>
      <c r="H120" s="2" t="s">
        <v>4</v>
      </c>
      <c r="I120" s="2" t="s">
        <v>62</v>
      </c>
      <c r="J120" s="2" t="s">
        <v>7</v>
      </c>
      <c r="K120" s="2" t="s">
        <v>55</v>
      </c>
      <c r="L120" s="2" t="s">
        <v>82</v>
      </c>
      <c r="M120" s="2" t="s">
        <v>9</v>
      </c>
      <c r="N120" s="2" t="s">
        <v>10</v>
      </c>
      <c r="O120" s="2" t="s">
        <v>11</v>
      </c>
    </row>
    <row r="121" spans="1:16">
      <c r="F121" s="2">
        <v>1505.25</v>
      </c>
      <c r="G121" s="2"/>
      <c r="H121" s="2" t="s">
        <v>5</v>
      </c>
      <c r="I121" s="2"/>
      <c r="J121" s="2"/>
      <c r="K121" s="2" t="s">
        <v>57</v>
      </c>
      <c r="L121" s="2"/>
      <c r="M121" s="2"/>
      <c r="N121" s="2"/>
      <c r="O121" s="2"/>
    </row>
    <row r="122" spans="1:16"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6">
      <c r="C123" s="4"/>
      <c r="D123" s="4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6">
      <c r="C124" s="6" t="s">
        <v>12</v>
      </c>
      <c r="D124" s="4" t="s">
        <v>57</v>
      </c>
      <c r="E124" s="4"/>
      <c r="F124" s="4">
        <v>1505.25</v>
      </c>
      <c r="G124" s="4">
        <v>145</v>
      </c>
      <c r="H124" s="4"/>
      <c r="I124" s="4">
        <v>43.89</v>
      </c>
      <c r="J124" s="4"/>
      <c r="K124" s="4"/>
      <c r="L124" s="4">
        <v>201.5</v>
      </c>
      <c r="M124" s="4">
        <v>0.51</v>
      </c>
      <c r="N124" s="4">
        <f>SUM(F124:M124)</f>
        <v>1896.15</v>
      </c>
      <c r="O124" s="4">
        <f>+F114</f>
        <v>1246.92</v>
      </c>
      <c r="P124" s="4">
        <f>SUM(N124:O124)</f>
        <v>3143.07</v>
      </c>
    </row>
    <row r="125" spans="1:16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6">
      <c r="C126" s="6" t="s">
        <v>13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>
        <f t="shared" ref="N126:N135" si="17">SUM(F126:M126)</f>
        <v>0</v>
      </c>
      <c r="O126" s="4"/>
    </row>
    <row r="127" spans="1:16">
      <c r="C127" s="7" t="s">
        <v>85</v>
      </c>
      <c r="D127" s="4"/>
      <c r="E127" s="4"/>
      <c r="F127" s="4"/>
      <c r="G127" s="4"/>
      <c r="H127" s="4">
        <v>-30.05</v>
      </c>
      <c r="I127" s="4"/>
      <c r="J127" s="4"/>
      <c r="K127" s="4"/>
      <c r="L127" s="4"/>
      <c r="M127" s="4"/>
      <c r="N127" s="4">
        <f t="shared" si="17"/>
        <v>-30.05</v>
      </c>
      <c r="O127" s="4"/>
    </row>
    <row r="128" spans="1:16">
      <c r="C128" s="7" t="s">
        <v>67</v>
      </c>
      <c r="D128" s="4"/>
      <c r="E128" s="4"/>
      <c r="F128" s="4">
        <v>-1437.75</v>
      </c>
      <c r="G128" s="4"/>
      <c r="H128" s="4"/>
      <c r="I128" s="4"/>
      <c r="J128" s="4"/>
      <c r="K128" s="4"/>
      <c r="L128" s="4"/>
      <c r="M128" s="4"/>
      <c r="N128" s="4">
        <f t="shared" si="17"/>
        <v>-1437.75</v>
      </c>
      <c r="O128" s="4"/>
    </row>
    <row r="129" spans="3:16">
      <c r="C129" s="7" t="s">
        <v>78</v>
      </c>
      <c r="D129" s="4"/>
      <c r="E129" s="4"/>
      <c r="F129" s="4">
        <v>-65</v>
      </c>
      <c r="G129" s="4"/>
      <c r="H129" s="4"/>
      <c r="I129" s="4"/>
      <c r="J129" s="4"/>
      <c r="K129" s="4"/>
      <c r="L129" s="4"/>
      <c r="M129" s="4"/>
      <c r="N129" s="4">
        <f t="shared" si="17"/>
        <v>-65</v>
      </c>
      <c r="O129" s="4"/>
    </row>
    <row r="130" spans="3:16">
      <c r="C130" s="7" t="s">
        <v>81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>
        <f t="shared" si="17"/>
        <v>0</v>
      </c>
      <c r="O130" s="4"/>
    </row>
    <row r="131" spans="3:16">
      <c r="C131" s="7" t="s">
        <v>55</v>
      </c>
      <c r="D131" s="4"/>
      <c r="E131" s="4"/>
      <c r="F131" s="4"/>
      <c r="G131" s="4"/>
      <c r="H131" s="4"/>
      <c r="I131" s="4"/>
      <c r="J131" s="4"/>
      <c r="K131" s="4">
        <v>-46.75</v>
      </c>
      <c r="L131" s="4"/>
      <c r="M131" s="4"/>
      <c r="N131" s="4">
        <f t="shared" si="17"/>
        <v>-46.75</v>
      </c>
      <c r="O131" s="4"/>
    </row>
    <row r="132" spans="3:16">
      <c r="C132" s="7" t="s">
        <v>96</v>
      </c>
      <c r="D132" s="4"/>
      <c r="E132" s="4"/>
      <c r="F132" s="4"/>
      <c r="G132" s="4"/>
      <c r="H132" s="4">
        <v>-10</v>
      </c>
      <c r="I132" s="4"/>
      <c r="J132" s="4"/>
      <c r="K132" s="4"/>
      <c r="L132" s="4"/>
      <c r="M132" s="4"/>
      <c r="N132" s="4">
        <f t="shared" si="17"/>
        <v>-10</v>
      </c>
      <c r="O132" s="4"/>
    </row>
    <row r="133" spans="3:16">
      <c r="C133" s="7" t="s">
        <v>79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>
        <f t="shared" si="17"/>
        <v>0</v>
      </c>
      <c r="O133" s="4"/>
    </row>
    <row r="134" spans="3:16">
      <c r="C134" s="7" t="s">
        <v>83</v>
      </c>
      <c r="D134" s="4"/>
      <c r="E134" s="4"/>
      <c r="F134" s="4"/>
      <c r="G134" s="4"/>
      <c r="H134" s="4"/>
      <c r="I134" s="4"/>
      <c r="J134" s="4"/>
      <c r="K134" s="4"/>
      <c r="L134" s="4">
        <v>-204.2</v>
      </c>
      <c r="M134" s="4"/>
      <c r="N134" s="4">
        <f t="shared" si="17"/>
        <v>-204.2</v>
      </c>
      <c r="O134" s="4"/>
    </row>
    <row r="135" spans="3:16">
      <c r="C135" s="7" t="s">
        <v>84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>
        <f t="shared" si="17"/>
        <v>0</v>
      </c>
      <c r="O135" s="4"/>
    </row>
    <row r="136" spans="3:16">
      <c r="C136" s="7" t="s">
        <v>10</v>
      </c>
      <c r="D136" s="4"/>
      <c r="E136" s="4"/>
      <c r="F136" s="4">
        <f>SUM(F127:F135)</f>
        <v>-1502.75</v>
      </c>
      <c r="G136" s="4">
        <f>SUM(G127:G135)</f>
        <v>0</v>
      </c>
      <c r="H136" s="4">
        <f t="shared" ref="H136:N136" si="18">SUM(H127:H135)</f>
        <v>-40.049999999999997</v>
      </c>
      <c r="I136" s="4">
        <f t="shared" si="18"/>
        <v>0</v>
      </c>
      <c r="J136" s="4">
        <f t="shared" si="18"/>
        <v>0</v>
      </c>
      <c r="K136" s="4">
        <f t="shared" si="18"/>
        <v>-46.75</v>
      </c>
      <c r="L136" s="4">
        <f t="shared" si="18"/>
        <v>-204.2</v>
      </c>
      <c r="M136" s="4">
        <f t="shared" si="18"/>
        <v>0</v>
      </c>
      <c r="N136" s="4">
        <f t="shared" si="18"/>
        <v>-1793.75</v>
      </c>
      <c r="O136" s="4">
        <f>+N138</f>
        <v>102.40000000000009</v>
      </c>
      <c r="P136" s="4">
        <f>+N136</f>
        <v>-1793.75</v>
      </c>
    </row>
    <row r="137" spans="3:16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6">
      <c r="C138" s="4" t="s">
        <v>19</v>
      </c>
      <c r="D138" s="4"/>
      <c r="E138" s="4"/>
      <c r="F138" s="8">
        <f>+F124+F136</f>
        <v>2.5</v>
      </c>
      <c r="G138" s="8">
        <f t="shared" ref="G138:P138" si="19">+G124+G136</f>
        <v>145</v>
      </c>
      <c r="H138" s="8">
        <f t="shared" si="19"/>
        <v>-40.049999999999997</v>
      </c>
      <c r="I138" s="8">
        <f t="shared" si="19"/>
        <v>43.89</v>
      </c>
      <c r="J138" s="8">
        <f t="shared" si="19"/>
        <v>0</v>
      </c>
      <c r="K138" s="8">
        <f t="shared" si="19"/>
        <v>-46.75</v>
      </c>
      <c r="L138" s="8">
        <f t="shared" si="19"/>
        <v>-2.6999999999999886</v>
      </c>
      <c r="M138" s="8">
        <f t="shared" si="19"/>
        <v>0.51</v>
      </c>
      <c r="N138" s="8">
        <f>+N124+N136</f>
        <v>102.40000000000009</v>
      </c>
      <c r="O138" s="8">
        <f t="shared" si="19"/>
        <v>1349.3200000000002</v>
      </c>
      <c r="P138" s="8">
        <f t="shared" si="19"/>
        <v>1349.3200000000002</v>
      </c>
    </row>
    <row r="139" spans="3:16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6">
      <c r="C140" s="6" t="s">
        <v>20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2" spans="3:16">
      <c r="C142" t="s">
        <v>21</v>
      </c>
      <c r="F142" s="4">
        <v>1143.0899999999999</v>
      </c>
      <c r="I142" s="20"/>
    </row>
    <row r="143" spans="3:16">
      <c r="C143" t="s">
        <v>22</v>
      </c>
      <c r="F143" s="4">
        <v>151.22999999999999</v>
      </c>
      <c r="I143" s="20"/>
    </row>
    <row r="144" spans="3:16">
      <c r="C144" t="s">
        <v>37</v>
      </c>
      <c r="F144" s="4">
        <v>55</v>
      </c>
      <c r="I144" s="20"/>
    </row>
    <row r="145" spans="1:16">
      <c r="C145" t="s">
        <v>87</v>
      </c>
      <c r="F145" s="8">
        <f>SUM(F142:F144)</f>
        <v>1349.32</v>
      </c>
      <c r="I145" s="20"/>
    </row>
    <row r="146" spans="1:16">
      <c r="I146" s="20"/>
    </row>
    <row r="148" spans="1:16">
      <c r="A148" s="1" t="s">
        <v>109</v>
      </c>
      <c r="B148" s="1"/>
      <c r="C148" s="1"/>
      <c r="D148" s="22"/>
    </row>
    <row r="150" spans="1:16">
      <c r="B150" s="3" t="s">
        <v>115</v>
      </c>
      <c r="C150" s="3"/>
      <c r="D150" s="3"/>
      <c r="F150" s="2" t="s">
        <v>2</v>
      </c>
      <c r="G150" s="2" t="s">
        <v>3</v>
      </c>
      <c r="H150" s="2" t="s">
        <v>4</v>
      </c>
      <c r="I150" s="2" t="s">
        <v>6</v>
      </c>
      <c r="J150" s="2" t="s">
        <v>7</v>
      </c>
      <c r="K150" s="2" t="s">
        <v>55</v>
      </c>
      <c r="L150" s="2" t="s">
        <v>82</v>
      </c>
      <c r="M150" s="2" t="s">
        <v>9</v>
      </c>
      <c r="N150" s="2" t="s">
        <v>10</v>
      </c>
      <c r="O150" s="2" t="s">
        <v>11</v>
      </c>
    </row>
    <row r="151" spans="1:16">
      <c r="F151" s="2">
        <v>1505.25</v>
      </c>
      <c r="G151" s="2"/>
      <c r="H151" s="2" t="s">
        <v>5</v>
      </c>
      <c r="I151" s="2"/>
      <c r="J151" s="2"/>
      <c r="K151" s="2" t="s">
        <v>57</v>
      </c>
      <c r="L151" s="2"/>
      <c r="M151" s="2"/>
      <c r="N151" s="2"/>
      <c r="O151" s="2"/>
    </row>
    <row r="152" spans="1:16">
      <c r="F152" s="9"/>
      <c r="G152" s="9"/>
      <c r="H152" s="9" t="s">
        <v>111</v>
      </c>
      <c r="I152" s="9"/>
      <c r="J152" s="9" t="s">
        <v>112</v>
      </c>
      <c r="K152" s="9"/>
      <c r="L152" s="9"/>
      <c r="M152" s="9"/>
      <c r="N152" s="9"/>
      <c r="O152" s="9"/>
    </row>
    <row r="153" spans="1:16">
      <c r="C153" s="4"/>
      <c r="D153" s="4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6">
      <c r="C154" s="6" t="s">
        <v>12</v>
      </c>
      <c r="D154" s="4" t="s">
        <v>57</v>
      </c>
      <c r="E154" s="4"/>
      <c r="F154" s="4">
        <v>1550.25</v>
      </c>
      <c r="G154" s="4">
        <v>70</v>
      </c>
      <c r="H154" s="4"/>
      <c r="I154" s="4"/>
      <c r="J154" s="4">
        <v>300</v>
      </c>
      <c r="K154" s="4"/>
      <c r="L154" s="4">
        <f>211.2+3.4</f>
        <v>214.6</v>
      </c>
      <c r="M154" s="4">
        <v>0.61</v>
      </c>
      <c r="N154" s="4">
        <f>SUM(F154:M154)</f>
        <v>2135.46</v>
      </c>
      <c r="O154" s="4">
        <f>+F145</f>
        <v>1349.32</v>
      </c>
      <c r="P154" s="4">
        <f>SUM(N154:O154)</f>
        <v>3484.7799999999997</v>
      </c>
    </row>
    <row r="155" spans="1:16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6">
      <c r="C156" s="6" t="s">
        <v>13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6">
      <c r="C157" s="7" t="s">
        <v>85</v>
      </c>
      <c r="D157" s="4"/>
      <c r="E157" s="4"/>
      <c r="F157" s="4"/>
      <c r="G157" s="4"/>
      <c r="H157" s="4">
        <f>-56.14-43.64</f>
        <v>-99.78</v>
      </c>
      <c r="I157" s="4"/>
      <c r="J157" s="4"/>
      <c r="K157" s="4"/>
      <c r="L157" s="4"/>
      <c r="M157" s="4"/>
      <c r="N157" s="4">
        <f t="shared" ref="N157:N163" si="20">SUM(F157:M157)</f>
        <v>-99.78</v>
      </c>
      <c r="O157" s="4"/>
    </row>
    <row r="158" spans="1:16">
      <c r="C158" s="7" t="s">
        <v>67</v>
      </c>
      <c r="D158" s="4"/>
      <c r="E158" s="4"/>
      <c r="F158" s="4">
        <v>-1460.25</v>
      </c>
      <c r="G158" s="4"/>
      <c r="H158" s="4"/>
      <c r="I158" s="4"/>
      <c r="J158" s="4"/>
      <c r="K158" s="4"/>
      <c r="L158" s="4"/>
      <c r="M158" s="4"/>
      <c r="N158" s="4">
        <f t="shared" si="20"/>
        <v>-1460.25</v>
      </c>
      <c r="O158" s="4"/>
    </row>
    <row r="159" spans="1:16">
      <c r="C159" s="7" t="s">
        <v>78</v>
      </c>
      <c r="D159" s="4"/>
      <c r="E159" s="4"/>
      <c r="F159" s="4">
        <v>-65</v>
      </c>
      <c r="G159" s="4"/>
      <c r="H159" s="4"/>
      <c r="I159" s="4"/>
      <c r="J159" s="4"/>
      <c r="K159" s="4"/>
      <c r="L159" s="4"/>
      <c r="M159" s="4"/>
      <c r="N159" s="4">
        <f t="shared" si="20"/>
        <v>-65</v>
      </c>
      <c r="O159" s="4"/>
    </row>
    <row r="160" spans="1:16">
      <c r="C160" s="7" t="s">
        <v>55</v>
      </c>
      <c r="D160" s="4"/>
      <c r="E160" s="4"/>
      <c r="F160" s="4"/>
      <c r="G160" s="4"/>
      <c r="H160" s="4"/>
      <c r="I160" s="4"/>
      <c r="J160" s="4"/>
      <c r="K160" s="4">
        <v>-82.84</v>
      </c>
      <c r="L160" s="4"/>
      <c r="M160" s="4"/>
      <c r="N160" s="4">
        <f t="shared" si="20"/>
        <v>-82.84</v>
      </c>
      <c r="O160" s="4"/>
    </row>
    <row r="161" spans="1:16">
      <c r="C161" s="7" t="s">
        <v>110</v>
      </c>
      <c r="D161" s="4"/>
      <c r="E161" s="4"/>
      <c r="F161" s="4"/>
      <c r="G161" s="4"/>
      <c r="H161" s="4"/>
      <c r="I161" s="4">
        <v>-198</v>
      </c>
      <c r="J161" s="4"/>
      <c r="K161" s="4"/>
      <c r="L161" s="4"/>
      <c r="M161" s="4"/>
      <c r="N161" s="4">
        <f t="shared" si="20"/>
        <v>-198</v>
      </c>
      <c r="O161" s="4"/>
    </row>
    <row r="162" spans="1:16">
      <c r="C162" s="7" t="s">
        <v>79</v>
      </c>
      <c r="D162" s="4"/>
      <c r="E162" s="4"/>
      <c r="F162" s="4"/>
      <c r="G162" s="4"/>
      <c r="H162" s="4"/>
      <c r="I162" s="4">
        <v>-60</v>
      </c>
      <c r="J162" s="4"/>
      <c r="K162" s="4"/>
      <c r="L162" s="4"/>
      <c r="M162" s="4"/>
      <c r="N162" s="4">
        <f t="shared" si="20"/>
        <v>-60</v>
      </c>
      <c r="O162" s="4"/>
    </row>
    <row r="163" spans="1:16">
      <c r="C163" s="7" t="s">
        <v>83</v>
      </c>
      <c r="D163" s="4"/>
      <c r="E163" s="4"/>
      <c r="F163" s="4"/>
      <c r="G163" s="4"/>
      <c r="H163" s="4"/>
      <c r="I163" s="4"/>
      <c r="J163" s="4"/>
      <c r="K163" s="4"/>
      <c r="L163" s="4">
        <v>-176.48</v>
      </c>
      <c r="M163" s="4"/>
      <c r="N163" s="4">
        <f t="shared" si="20"/>
        <v>-176.48</v>
      </c>
      <c r="O163" s="4"/>
    </row>
    <row r="164" spans="1:16">
      <c r="C164" s="7" t="s">
        <v>10</v>
      </c>
      <c r="D164" s="4"/>
      <c r="E164" s="4"/>
      <c r="F164" s="4">
        <f t="shared" ref="F164:O164" si="21">SUM(F157:F163)</f>
        <v>-1525.25</v>
      </c>
      <c r="G164" s="4">
        <f t="shared" si="21"/>
        <v>0</v>
      </c>
      <c r="H164" s="4">
        <f t="shared" si="21"/>
        <v>-99.78</v>
      </c>
      <c r="I164" s="4">
        <f t="shared" si="21"/>
        <v>-258</v>
      </c>
      <c r="J164" s="4">
        <f t="shared" si="21"/>
        <v>0</v>
      </c>
      <c r="K164" s="4">
        <f t="shared" si="21"/>
        <v>-82.84</v>
      </c>
      <c r="L164" s="4">
        <f t="shared" si="21"/>
        <v>-176.48</v>
      </c>
      <c r="M164" s="4">
        <f t="shared" si="21"/>
        <v>0</v>
      </c>
      <c r="N164" s="4">
        <f t="shared" si="21"/>
        <v>-2142.35</v>
      </c>
      <c r="O164" s="4">
        <f t="shared" si="21"/>
        <v>0</v>
      </c>
      <c r="P164" s="4">
        <f>+N164</f>
        <v>-2142.35</v>
      </c>
    </row>
    <row r="165" spans="1:16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6">
      <c r="C166" s="4" t="s">
        <v>19</v>
      </c>
      <c r="D166" s="4"/>
      <c r="E166" s="4"/>
      <c r="F166" s="8">
        <f t="shared" ref="F166:P166" si="22">+F154+F164</f>
        <v>25</v>
      </c>
      <c r="G166" s="8">
        <f t="shared" si="22"/>
        <v>70</v>
      </c>
      <c r="H166" s="8">
        <f t="shared" si="22"/>
        <v>-99.78</v>
      </c>
      <c r="I166" s="8">
        <f t="shared" si="22"/>
        <v>-258</v>
      </c>
      <c r="J166" s="8">
        <f t="shared" si="22"/>
        <v>300</v>
      </c>
      <c r="K166" s="8">
        <f t="shared" si="22"/>
        <v>-82.84</v>
      </c>
      <c r="L166" s="8">
        <f t="shared" si="22"/>
        <v>38.120000000000005</v>
      </c>
      <c r="M166" s="8">
        <f t="shared" si="22"/>
        <v>0.61</v>
      </c>
      <c r="N166" s="8">
        <f t="shared" si="22"/>
        <v>-6.8899999999998727</v>
      </c>
      <c r="O166" s="8">
        <f t="shared" si="22"/>
        <v>1349.32</v>
      </c>
      <c r="P166" s="8">
        <f t="shared" si="22"/>
        <v>1342.4299999999998</v>
      </c>
    </row>
    <row r="167" spans="1:16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6">
      <c r="C168" s="6" t="s">
        <v>20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6">
      <c r="H169" t="s">
        <v>113</v>
      </c>
    </row>
    <row r="170" spans="1:16">
      <c r="C170" t="s">
        <v>21</v>
      </c>
      <c r="F170" s="4">
        <v>1250.1600000000001</v>
      </c>
      <c r="H170" t="s">
        <v>114</v>
      </c>
      <c r="I170" s="20"/>
    </row>
    <row r="171" spans="1:16">
      <c r="C171" t="s">
        <v>22</v>
      </c>
      <c r="F171" s="4">
        <v>41.45</v>
      </c>
      <c r="I171" s="20"/>
    </row>
    <row r="172" spans="1:16">
      <c r="C172" t="s">
        <v>37</v>
      </c>
      <c r="F172" s="4">
        <v>50.82</v>
      </c>
      <c r="I172" s="20"/>
    </row>
    <row r="173" spans="1:16">
      <c r="C173" t="s">
        <v>87</v>
      </c>
      <c r="F173" s="8">
        <f>SUM(F170:F172)</f>
        <v>1342.43</v>
      </c>
      <c r="I173" s="20"/>
    </row>
    <row r="174" spans="1:16">
      <c r="I174" s="20"/>
    </row>
    <row r="176" spans="1:16">
      <c r="A176" s="1" t="s">
        <v>137</v>
      </c>
      <c r="B176" s="1"/>
      <c r="C176" s="1"/>
      <c r="D176" s="22"/>
    </row>
    <row r="178" spans="2:16">
      <c r="B178" s="3" t="s">
        <v>138</v>
      </c>
      <c r="C178" s="3"/>
      <c r="D178" s="3"/>
      <c r="F178" s="2" t="s">
        <v>2</v>
      </c>
      <c r="G178" s="2" t="s">
        <v>3</v>
      </c>
      <c r="H178" s="2" t="s">
        <v>62</v>
      </c>
      <c r="I178" s="2" t="s">
        <v>6</v>
      </c>
      <c r="J178" s="2" t="s">
        <v>7</v>
      </c>
      <c r="K178" s="2" t="s">
        <v>55</v>
      </c>
      <c r="L178" s="2" t="s">
        <v>82</v>
      </c>
      <c r="M178" s="2" t="s">
        <v>9</v>
      </c>
      <c r="N178" s="2" t="s">
        <v>10</v>
      </c>
      <c r="O178" s="2" t="s">
        <v>11</v>
      </c>
    </row>
    <row r="179" spans="2:16">
      <c r="F179" s="2"/>
      <c r="G179" s="2"/>
      <c r="H179" s="2"/>
      <c r="I179" s="2"/>
      <c r="J179" s="2"/>
      <c r="K179" s="2" t="s">
        <v>57</v>
      </c>
      <c r="L179" s="2"/>
      <c r="M179" s="2"/>
      <c r="N179" s="2"/>
      <c r="O179" s="2"/>
    </row>
    <row r="180" spans="2:16"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2:16">
      <c r="C181" s="4"/>
      <c r="D181" s="4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6">
      <c r="C182" s="6" t="s">
        <v>12</v>
      </c>
      <c r="D182" s="4" t="s">
        <v>57</v>
      </c>
      <c r="E182" s="4"/>
      <c r="F182" s="4">
        <v>1593.7</v>
      </c>
      <c r="G182" s="4">
        <v>112</v>
      </c>
      <c r="H182" s="4">
        <v>144</v>
      </c>
      <c r="I182" s="4"/>
      <c r="J182" s="4">
        <v>150</v>
      </c>
      <c r="K182" s="4"/>
      <c r="L182" s="4">
        <v>188.5</v>
      </c>
      <c r="M182" s="4">
        <v>0.42</v>
      </c>
      <c r="N182" s="4">
        <f>SUM(F182:M182)</f>
        <v>2188.62</v>
      </c>
      <c r="O182" s="4">
        <f>+F173</f>
        <v>1342.43</v>
      </c>
      <c r="P182" s="4">
        <f>SUM(N182:O182)</f>
        <v>3531.05</v>
      </c>
    </row>
    <row r="183" spans="2:16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2:16">
      <c r="C184" s="6" t="s">
        <v>13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2:16">
      <c r="C185" s="7" t="s">
        <v>67</v>
      </c>
      <c r="D185" s="4"/>
      <c r="E185" s="4"/>
      <c r="F185" s="4">
        <v>-1449.8</v>
      </c>
      <c r="G185" s="4"/>
      <c r="H185" s="4"/>
      <c r="I185" s="4"/>
      <c r="J185" s="4"/>
      <c r="K185" s="4"/>
      <c r="L185" s="4"/>
      <c r="M185" s="4"/>
      <c r="N185" s="4">
        <f t="shared" ref="N185:N193" si="23">SUM(F185:M185)</f>
        <v>-1449.8</v>
      </c>
      <c r="O185" s="4"/>
    </row>
    <row r="186" spans="2:16">
      <c r="C186" s="7" t="s">
        <v>78</v>
      </c>
      <c r="D186" s="4"/>
      <c r="E186" s="4"/>
      <c r="F186" s="4">
        <v>-66</v>
      </c>
      <c r="G186" s="4"/>
      <c r="H186" s="4"/>
      <c r="I186" s="4"/>
      <c r="J186" s="4"/>
      <c r="K186" s="4"/>
      <c r="L186" s="4"/>
      <c r="M186" s="4"/>
      <c r="N186" s="4">
        <f t="shared" si="23"/>
        <v>-66</v>
      </c>
      <c r="O186" s="4"/>
    </row>
    <row r="187" spans="2:16">
      <c r="C187" s="7" t="s">
        <v>55</v>
      </c>
      <c r="D187" s="4"/>
      <c r="E187" s="4"/>
      <c r="F187" s="4"/>
      <c r="G187" s="4"/>
      <c r="H187" s="4"/>
      <c r="I187" s="4"/>
      <c r="J187" s="4"/>
      <c r="K187" s="4">
        <v>-28</v>
      </c>
      <c r="L187" s="4"/>
      <c r="M187" s="4"/>
      <c r="N187" s="4">
        <f t="shared" si="23"/>
        <v>-28</v>
      </c>
      <c r="O187" s="4"/>
    </row>
    <row r="188" spans="2:16">
      <c r="C188" s="7" t="s">
        <v>143</v>
      </c>
      <c r="D188" s="4"/>
      <c r="E188" s="4"/>
      <c r="F188" s="4">
        <v>-8.99</v>
      </c>
      <c r="G188" s="4"/>
      <c r="H188" s="4"/>
      <c r="I188" s="4"/>
      <c r="J188" s="4"/>
      <c r="K188" s="4"/>
      <c r="L188" s="4"/>
      <c r="M188" s="4"/>
      <c r="N188" s="4">
        <f t="shared" si="23"/>
        <v>-8.99</v>
      </c>
      <c r="O188" s="4"/>
    </row>
    <row r="189" spans="2:16">
      <c r="C189" s="7" t="s">
        <v>139</v>
      </c>
      <c r="D189" s="4"/>
      <c r="E189" s="4"/>
      <c r="F189" s="4"/>
      <c r="G189" s="4"/>
      <c r="H189" s="4"/>
      <c r="I189" s="4">
        <v>-19.940000000000001</v>
      </c>
      <c r="J189" s="4"/>
      <c r="K189" s="4"/>
      <c r="L189" s="4"/>
      <c r="M189" s="4"/>
      <c r="N189" s="4">
        <f t="shared" si="23"/>
        <v>-19.940000000000001</v>
      </c>
      <c r="O189" s="4"/>
    </row>
    <row r="190" spans="2:16">
      <c r="C190" s="7" t="s">
        <v>140</v>
      </c>
      <c r="D190" s="4"/>
      <c r="E190" s="4"/>
      <c r="F190" s="4"/>
      <c r="G190" s="4"/>
      <c r="H190" s="4"/>
      <c r="I190" s="4">
        <v>-55</v>
      </c>
      <c r="J190" s="4"/>
      <c r="K190" s="4"/>
      <c r="L190" s="4"/>
      <c r="M190" s="4"/>
      <c r="N190" s="4">
        <f t="shared" si="23"/>
        <v>-55</v>
      </c>
      <c r="O190" s="4"/>
    </row>
    <row r="191" spans="2:16">
      <c r="C191" s="7" t="s">
        <v>141</v>
      </c>
      <c r="D191" s="4"/>
      <c r="E191" s="4"/>
      <c r="F191" s="4">
        <v>-65</v>
      </c>
      <c r="G191" s="4"/>
      <c r="H191" s="4"/>
      <c r="I191" s="4"/>
      <c r="J191" s="4"/>
      <c r="K191" s="4"/>
      <c r="L191" s="4"/>
      <c r="M191" s="4"/>
      <c r="N191" s="4">
        <f t="shared" si="23"/>
        <v>-65</v>
      </c>
      <c r="O191" s="4"/>
    </row>
    <row r="192" spans="2:16">
      <c r="C192" s="7" t="s">
        <v>144</v>
      </c>
      <c r="D192" s="4"/>
      <c r="E192" s="4"/>
      <c r="F192" s="4"/>
      <c r="G192" s="4"/>
      <c r="H192" s="4"/>
      <c r="I192" s="4"/>
      <c r="J192" s="4"/>
      <c r="K192" s="4"/>
      <c r="L192" s="4">
        <v>-160.86000000000001</v>
      </c>
      <c r="M192" s="4"/>
      <c r="N192" s="4">
        <f t="shared" si="23"/>
        <v>-160.86000000000001</v>
      </c>
      <c r="O192" s="4"/>
    </row>
    <row r="193" spans="1:16">
      <c r="C193" s="7" t="s">
        <v>146</v>
      </c>
      <c r="D193" s="4"/>
      <c r="E193" s="4"/>
      <c r="F193" s="4"/>
      <c r="G193" s="4"/>
      <c r="H193" s="4">
        <v>-122.98</v>
      </c>
      <c r="I193" s="4"/>
      <c r="J193" s="4"/>
      <c r="K193" s="4"/>
      <c r="L193" s="4"/>
      <c r="M193" s="4"/>
      <c r="N193" s="4">
        <f t="shared" si="23"/>
        <v>-122.98</v>
      </c>
      <c r="O193" s="4"/>
    </row>
    <row r="194" spans="1:16">
      <c r="C194" s="7" t="s">
        <v>10</v>
      </c>
      <c r="D194" s="4"/>
      <c r="E194" s="4"/>
      <c r="F194" s="4">
        <f t="shared" ref="F194:N194" si="24">SUM(F185:F193)</f>
        <v>-1589.79</v>
      </c>
      <c r="G194" s="4">
        <f t="shared" si="24"/>
        <v>0</v>
      </c>
      <c r="H194" s="4">
        <f t="shared" si="24"/>
        <v>-122.98</v>
      </c>
      <c r="I194" s="4">
        <f t="shared" si="24"/>
        <v>-74.94</v>
      </c>
      <c r="J194" s="4">
        <f t="shared" si="24"/>
        <v>0</v>
      </c>
      <c r="K194" s="4">
        <f t="shared" si="24"/>
        <v>-28</v>
      </c>
      <c r="L194" s="4">
        <f t="shared" si="24"/>
        <v>-160.86000000000001</v>
      </c>
      <c r="M194" s="4">
        <f t="shared" si="24"/>
        <v>0</v>
      </c>
      <c r="N194" s="4">
        <f t="shared" si="24"/>
        <v>-1976.5700000000002</v>
      </c>
      <c r="O194" s="4">
        <f>SUM(O185:O191)</f>
        <v>0</v>
      </c>
      <c r="P194" s="4">
        <f>+N194</f>
        <v>-1976.5700000000002</v>
      </c>
    </row>
    <row r="195" spans="1:16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6">
      <c r="C196" s="4" t="s">
        <v>19</v>
      </c>
      <c r="D196" s="4"/>
      <c r="E196" s="4"/>
      <c r="F196" s="8">
        <f t="shared" ref="F196:P196" si="25">+F182+F194</f>
        <v>3.9100000000000819</v>
      </c>
      <c r="G196" s="8">
        <f t="shared" si="25"/>
        <v>112</v>
      </c>
      <c r="H196" s="8">
        <f t="shared" si="25"/>
        <v>21.019999999999996</v>
      </c>
      <c r="I196" s="8">
        <f t="shared" si="25"/>
        <v>-74.94</v>
      </c>
      <c r="J196" s="8">
        <f t="shared" si="25"/>
        <v>150</v>
      </c>
      <c r="K196" s="8">
        <f t="shared" si="25"/>
        <v>-28</v>
      </c>
      <c r="L196" s="8">
        <f t="shared" si="25"/>
        <v>27.639999999999986</v>
      </c>
      <c r="M196" s="8">
        <f t="shared" si="25"/>
        <v>0.42</v>
      </c>
      <c r="N196" s="8">
        <f t="shared" si="25"/>
        <v>212.04999999999973</v>
      </c>
      <c r="O196" s="8">
        <f t="shared" si="25"/>
        <v>1342.43</v>
      </c>
      <c r="P196" s="8">
        <f t="shared" si="25"/>
        <v>1554.48</v>
      </c>
    </row>
    <row r="197" spans="1:16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6">
      <c r="C198" s="6" t="s">
        <v>20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200" spans="1:16">
      <c r="C200" t="s">
        <v>21</v>
      </c>
      <c r="F200" s="4">
        <v>1400.57</v>
      </c>
      <c r="I200" s="20"/>
    </row>
    <row r="201" spans="1:16">
      <c r="C201" t="s">
        <v>22</v>
      </c>
      <c r="F201" s="4">
        <v>100.41</v>
      </c>
      <c r="I201" s="20"/>
    </row>
    <row r="202" spans="1:16">
      <c r="C202" t="s">
        <v>147</v>
      </c>
      <c r="F202" s="4">
        <f>34+19.5</f>
        <v>53.5</v>
      </c>
      <c r="I202" s="20"/>
    </row>
    <row r="203" spans="1:16">
      <c r="C203" t="s">
        <v>87</v>
      </c>
      <c r="F203" s="8">
        <f>SUM(F200:F202)</f>
        <v>1554.48</v>
      </c>
      <c r="I203" s="20"/>
    </row>
    <row r="204" spans="1:16">
      <c r="I204" s="20"/>
    </row>
    <row r="206" spans="1:16">
      <c r="A206" s="1" t="s">
        <v>137</v>
      </c>
      <c r="B206" s="1"/>
      <c r="C206" s="1"/>
      <c r="D206" s="22"/>
    </row>
    <row r="208" spans="1:16">
      <c r="B208" s="3" t="s">
        <v>138</v>
      </c>
      <c r="C208" s="3"/>
      <c r="D208" s="3"/>
      <c r="F208" s="2" t="s">
        <v>2</v>
      </c>
      <c r="G208" s="2" t="s">
        <v>3</v>
      </c>
      <c r="H208" s="2" t="s">
        <v>62</v>
      </c>
      <c r="I208" s="2" t="s">
        <v>6</v>
      </c>
      <c r="J208" s="2" t="s">
        <v>7</v>
      </c>
      <c r="K208" s="2" t="s">
        <v>55</v>
      </c>
      <c r="L208" s="2" t="s">
        <v>82</v>
      </c>
      <c r="M208" s="2" t="s">
        <v>9</v>
      </c>
      <c r="N208" s="2" t="s">
        <v>10</v>
      </c>
      <c r="O208" s="2" t="s">
        <v>11</v>
      </c>
    </row>
    <row r="209" spans="3:19">
      <c r="F209" s="2"/>
      <c r="G209" s="2"/>
      <c r="H209" s="2"/>
      <c r="I209" s="2"/>
      <c r="J209" s="2"/>
      <c r="K209" s="2" t="s">
        <v>57</v>
      </c>
      <c r="L209" s="2"/>
      <c r="M209" s="2"/>
      <c r="N209" s="2"/>
      <c r="O209" s="2"/>
    </row>
    <row r="210" spans="3:19"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3:19">
      <c r="C211" s="4"/>
      <c r="D211" s="4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S211" t="s">
        <v>57</v>
      </c>
    </row>
    <row r="212" spans="3:19">
      <c r="C212" s="6" t="s">
        <v>12</v>
      </c>
      <c r="D212" s="4" t="s">
        <v>57</v>
      </c>
      <c r="E212" s="4"/>
      <c r="F212" s="4">
        <v>1593.7</v>
      </c>
      <c r="G212" s="4">
        <v>112</v>
      </c>
      <c r="H212" s="4">
        <v>144</v>
      </c>
      <c r="I212" s="4"/>
      <c r="J212" s="4">
        <v>150</v>
      </c>
      <c r="K212" s="4"/>
      <c r="L212" s="4">
        <v>188.5</v>
      </c>
      <c r="M212" s="4">
        <v>0.42</v>
      </c>
      <c r="N212" s="4">
        <f>SUM(F212:M212)</f>
        <v>2188.62</v>
      </c>
      <c r="O212" s="4">
        <f>+F203</f>
        <v>1554.48</v>
      </c>
      <c r="P212" s="4">
        <f>SUM(N212:O212)</f>
        <v>3743.1</v>
      </c>
    </row>
    <row r="213" spans="3:19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3:19">
      <c r="C214" s="6" t="s">
        <v>13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3:19">
      <c r="C215" s="7" t="s">
        <v>67</v>
      </c>
      <c r="D215" s="4"/>
      <c r="E215" s="4"/>
      <c r="F215" s="4">
        <v>-1449.8</v>
      </c>
      <c r="G215" s="4"/>
      <c r="H215" s="4"/>
      <c r="I215" s="4"/>
      <c r="J215" s="4"/>
      <c r="K215" s="4"/>
      <c r="L215" s="4"/>
      <c r="M215" s="4"/>
      <c r="N215" s="4">
        <f t="shared" ref="N215:N223" si="26">SUM(F215:M215)</f>
        <v>-1449.8</v>
      </c>
      <c r="O215" s="4"/>
    </row>
    <row r="216" spans="3:19">
      <c r="C216" s="7" t="s">
        <v>78</v>
      </c>
      <c r="D216" s="4"/>
      <c r="E216" s="4"/>
      <c r="F216" s="4">
        <v>-66</v>
      </c>
      <c r="G216" s="4"/>
      <c r="H216" s="4"/>
      <c r="I216" s="4"/>
      <c r="J216" s="4"/>
      <c r="K216" s="4"/>
      <c r="L216" s="4"/>
      <c r="M216" s="4"/>
      <c r="N216" s="4">
        <f t="shared" si="26"/>
        <v>-66</v>
      </c>
      <c r="O216" s="4"/>
    </row>
    <row r="217" spans="3:19">
      <c r="C217" s="7" t="s">
        <v>55</v>
      </c>
      <c r="D217" s="4"/>
      <c r="E217" s="4"/>
      <c r="F217" s="4"/>
      <c r="G217" s="4"/>
      <c r="H217" s="4"/>
      <c r="I217" s="4"/>
      <c r="J217" s="4"/>
      <c r="K217" s="4">
        <v>-28</v>
      </c>
      <c r="L217" s="4"/>
      <c r="M217" s="4"/>
      <c r="N217" s="4">
        <f t="shared" si="26"/>
        <v>-28</v>
      </c>
      <c r="O217" s="4"/>
    </row>
    <row r="218" spans="3:19">
      <c r="C218" s="7" t="s">
        <v>143</v>
      </c>
      <c r="D218" s="4"/>
      <c r="E218" s="4"/>
      <c r="F218" s="4">
        <v>-8.99</v>
      </c>
      <c r="G218" s="4"/>
      <c r="H218" s="4"/>
      <c r="I218" s="4"/>
      <c r="J218" s="4"/>
      <c r="K218" s="4"/>
      <c r="L218" s="4"/>
      <c r="M218" s="4"/>
      <c r="N218" s="4">
        <f t="shared" si="26"/>
        <v>-8.99</v>
      </c>
      <c r="O218" s="4"/>
    </row>
    <row r="219" spans="3:19">
      <c r="C219" s="7" t="s">
        <v>139</v>
      </c>
      <c r="D219" s="4"/>
      <c r="E219" s="4"/>
      <c r="F219" s="4"/>
      <c r="G219" s="4"/>
      <c r="H219" s="4"/>
      <c r="I219" s="4">
        <v>-19.940000000000001</v>
      </c>
      <c r="J219" s="4"/>
      <c r="K219" s="4"/>
      <c r="L219" s="4"/>
      <c r="M219" s="4"/>
      <c r="N219" s="4">
        <f t="shared" si="26"/>
        <v>-19.940000000000001</v>
      </c>
      <c r="O219" s="4"/>
    </row>
    <row r="220" spans="3:19">
      <c r="C220" s="7" t="s">
        <v>140</v>
      </c>
      <c r="D220" s="4"/>
      <c r="E220" s="4"/>
      <c r="F220" s="4"/>
      <c r="G220" s="4"/>
      <c r="H220" s="4"/>
      <c r="I220" s="4">
        <v>-55</v>
      </c>
      <c r="J220" s="4"/>
      <c r="K220" s="4"/>
      <c r="L220" s="4"/>
      <c r="M220" s="4"/>
      <c r="N220" s="4">
        <f t="shared" si="26"/>
        <v>-55</v>
      </c>
      <c r="O220" s="4"/>
    </row>
    <row r="221" spans="3:19">
      <c r="C221" s="7" t="s">
        <v>141</v>
      </c>
      <c r="D221" s="4"/>
      <c r="E221" s="4"/>
      <c r="F221" s="4">
        <v>-65</v>
      </c>
      <c r="G221" s="4"/>
      <c r="H221" s="4"/>
      <c r="I221" s="4"/>
      <c r="J221" s="4"/>
      <c r="K221" s="4"/>
      <c r="L221" s="4"/>
      <c r="M221" s="4"/>
      <c r="N221" s="4">
        <f t="shared" si="26"/>
        <v>-65</v>
      </c>
      <c r="O221" s="4"/>
    </row>
    <row r="222" spans="3:19">
      <c r="C222" s="7" t="s">
        <v>144</v>
      </c>
      <c r="D222" s="4"/>
      <c r="E222" s="4"/>
      <c r="F222" s="4"/>
      <c r="G222" s="4"/>
      <c r="H222" s="4"/>
      <c r="I222" s="4"/>
      <c r="J222" s="4"/>
      <c r="K222" s="4"/>
      <c r="L222" s="4">
        <v>-160.86000000000001</v>
      </c>
      <c r="M222" s="4"/>
      <c r="N222" s="4">
        <f t="shared" si="26"/>
        <v>-160.86000000000001</v>
      </c>
      <c r="O222" s="4"/>
    </row>
    <row r="223" spans="3:19">
      <c r="C223" s="7" t="s">
        <v>146</v>
      </c>
      <c r="D223" s="4"/>
      <c r="E223" s="4"/>
      <c r="F223" s="4"/>
      <c r="G223" s="4"/>
      <c r="H223" s="4">
        <v>-122.98</v>
      </c>
      <c r="I223" s="4"/>
      <c r="J223" s="4"/>
      <c r="K223" s="4"/>
      <c r="L223" s="4"/>
      <c r="M223" s="4"/>
      <c r="N223" s="4">
        <f t="shared" si="26"/>
        <v>-122.98</v>
      </c>
      <c r="O223" s="4"/>
    </row>
    <row r="224" spans="3:19">
      <c r="C224" s="7" t="s">
        <v>10</v>
      </c>
      <c r="D224" s="4"/>
      <c r="E224" s="4"/>
      <c r="F224" s="4">
        <f t="shared" ref="F224:N224" si="27">SUM(F215:F223)</f>
        <v>-1589.79</v>
      </c>
      <c r="G224" s="4">
        <f t="shared" si="27"/>
        <v>0</v>
      </c>
      <c r="H224" s="4">
        <f t="shared" si="27"/>
        <v>-122.98</v>
      </c>
      <c r="I224" s="4">
        <f t="shared" si="27"/>
        <v>-74.94</v>
      </c>
      <c r="J224" s="4">
        <f t="shared" si="27"/>
        <v>0</v>
      </c>
      <c r="K224" s="4">
        <f t="shared" si="27"/>
        <v>-28</v>
      </c>
      <c r="L224" s="4">
        <f t="shared" si="27"/>
        <v>-160.86000000000001</v>
      </c>
      <c r="M224" s="4">
        <f t="shared" si="27"/>
        <v>0</v>
      </c>
      <c r="N224" s="4">
        <f t="shared" si="27"/>
        <v>-1976.5700000000002</v>
      </c>
      <c r="O224" s="4">
        <f>SUM(O215:O221)</f>
        <v>0</v>
      </c>
      <c r="P224" s="4">
        <f>+N224</f>
        <v>-1976.5700000000002</v>
      </c>
    </row>
    <row r="225" spans="1:16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6">
      <c r="C226" s="4" t="s">
        <v>19</v>
      </c>
      <c r="D226" s="4"/>
      <c r="E226" s="4"/>
      <c r="F226" s="8">
        <f t="shared" ref="F226:P226" si="28">+F212+F224</f>
        <v>3.9100000000000819</v>
      </c>
      <c r="G226" s="8">
        <f t="shared" si="28"/>
        <v>112</v>
      </c>
      <c r="H226" s="8">
        <f t="shared" si="28"/>
        <v>21.019999999999996</v>
      </c>
      <c r="I226" s="8">
        <f t="shared" si="28"/>
        <v>-74.94</v>
      </c>
      <c r="J226" s="8">
        <f t="shared" si="28"/>
        <v>150</v>
      </c>
      <c r="K226" s="8">
        <f t="shared" si="28"/>
        <v>-28</v>
      </c>
      <c r="L226" s="8">
        <f t="shared" si="28"/>
        <v>27.639999999999986</v>
      </c>
      <c r="M226" s="8">
        <f t="shared" si="28"/>
        <v>0.42</v>
      </c>
      <c r="N226" s="8">
        <f t="shared" si="28"/>
        <v>212.04999999999973</v>
      </c>
      <c r="O226" s="8">
        <f t="shared" si="28"/>
        <v>1554.48</v>
      </c>
      <c r="P226" s="8">
        <f t="shared" si="28"/>
        <v>1766.5299999999997</v>
      </c>
    </row>
    <row r="227" spans="1:16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6">
      <c r="C228" s="6" t="s">
        <v>20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30" spans="1:16">
      <c r="C230" t="s">
        <v>21</v>
      </c>
      <c r="F230" s="4">
        <v>1400.57</v>
      </c>
      <c r="I230" s="20"/>
    </row>
    <row r="231" spans="1:16">
      <c r="C231" t="s">
        <v>22</v>
      </c>
      <c r="F231" s="4">
        <v>100.41</v>
      </c>
      <c r="I231" s="20"/>
    </row>
    <row r="232" spans="1:16">
      <c r="C232" t="s">
        <v>147</v>
      </c>
      <c r="F232" s="4">
        <f>34+19.5</f>
        <v>53.5</v>
      </c>
      <c r="I232" s="20"/>
    </row>
    <row r="233" spans="1:16">
      <c r="C233" t="s">
        <v>87</v>
      </c>
      <c r="F233" s="8">
        <f>SUM(F230:F232)</f>
        <v>1554.48</v>
      </c>
      <c r="I233" s="20"/>
    </row>
    <row r="234" spans="1:16">
      <c r="A234" s="1" t="s">
        <v>153</v>
      </c>
      <c r="B234" s="1"/>
      <c r="C234" s="1"/>
      <c r="D234" s="22"/>
    </row>
    <row r="236" spans="1:16">
      <c r="B236" s="3" t="s">
        <v>154</v>
      </c>
      <c r="C236" s="3"/>
      <c r="D236" s="3"/>
      <c r="F236" s="2" t="s">
        <v>2</v>
      </c>
      <c r="G236" s="2" t="s">
        <v>3</v>
      </c>
      <c r="H236" s="2" t="s">
        <v>149</v>
      </c>
      <c r="I236" s="2" t="s">
        <v>6</v>
      </c>
      <c r="J236" s="2" t="s">
        <v>7</v>
      </c>
      <c r="K236" s="2" t="s">
        <v>55</v>
      </c>
      <c r="L236" s="2" t="s">
        <v>82</v>
      </c>
      <c r="M236" s="2" t="s">
        <v>9</v>
      </c>
      <c r="N236" s="2" t="s">
        <v>10</v>
      </c>
      <c r="O236" s="2" t="s">
        <v>11</v>
      </c>
    </row>
    <row r="237" spans="1:16">
      <c r="F237" s="2"/>
      <c r="G237" s="2"/>
      <c r="H237" s="2" t="s">
        <v>150</v>
      </c>
      <c r="I237" s="2"/>
      <c r="J237" s="2"/>
      <c r="K237" s="2" t="s">
        <v>57</v>
      </c>
      <c r="L237" s="2"/>
      <c r="M237" s="2"/>
      <c r="N237" s="2"/>
      <c r="O237" s="2"/>
    </row>
    <row r="238" spans="1:16"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6">
      <c r="C239" s="4"/>
      <c r="D239" s="4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6">
      <c r="C240" s="6" t="s">
        <v>12</v>
      </c>
      <c r="D240" s="4" t="s">
        <v>57</v>
      </c>
      <c r="E240" s="4"/>
      <c r="F240" s="4">
        <v>1454.95</v>
      </c>
      <c r="G240" s="4">
        <v>70</v>
      </c>
      <c r="H240" s="4"/>
      <c r="I240" s="4"/>
      <c r="J240" s="4"/>
      <c r="K240" s="4"/>
      <c r="L240" s="4">
        <v>19.5</v>
      </c>
      <c r="M240" s="4">
        <v>0.74</v>
      </c>
      <c r="N240" s="4">
        <f>SUM(F240:M240)</f>
        <v>1545.19</v>
      </c>
      <c r="O240" s="4">
        <v>1554.48</v>
      </c>
      <c r="P240" s="4">
        <f>SUM(N240:O240)</f>
        <v>3099.67</v>
      </c>
    </row>
    <row r="241" spans="3:16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3:16">
      <c r="C242" s="6" t="s">
        <v>13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3:16">
      <c r="C243" s="7" t="s">
        <v>67</v>
      </c>
      <c r="D243" s="4"/>
      <c r="E243" s="4"/>
      <c r="F243" s="4">
        <v>-1306.5</v>
      </c>
      <c r="G243" s="4"/>
      <c r="H243" s="4"/>
      <c r="I243" s="4"/>
      <c r="J243" s="4"/>
      <c r="K243" s="4"/>
      <c r="L243" s="4"/>
      <c r="M243" s="4"/>
      <c r="N243" s="4">
        <f t="shared" ref="N243:N250" si="29">SUM(F243:M243)</f>
        <v>-1306.5</v>
      </c>
      <c r="O243" s="4"/>
    </row>
    <row r="244" spans="3:16">
      <c r="C244" s="7" t="s">
        <v>78</v>
      </c>
      <c r="D244" s="4"/>
      <c r="E244" s="4"/>
      <c r="F244" s="4">
        <v>-50</v>
      </c>
      <c r="G244" s="4"/>
      <c r="H244" s="4"/>
      <c r="I244" s="4"/>
      <c r="J244" s="4"/>
      <c r="K244" s="4"/>
      <c r="L244" s="4"/>
      <c r="M244" s="4"/>
      <c r="N244" s="4">
        <f t="shared" si="29"/>
        <v>-50</v>
      </c>
      <c r="O244" s="4"/>
    </row>
    <row r="245" spans="3:16">
      <c r="C245" s="7" t="s">
        <v>143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>
        <f t="shared" si="29"/>
        <v>0</v>
      </c>
      <c r="O245" s="4"/>
    </row>
    <row r="246" spans="3:16">
      <c r="C246" s="7" t="s">
        <v>139</v>
      </c>
      <c r="D246" s="4"/>
      <c r="E246" s="4"/>
      <c r="F246" s="4"/>
      <c r="G246" s="4"/>
      <c r="H246" s="4"/>
      <c r="I246" s="4">
        <v>-20</v>
      </c>
      <c r="J246" s="4"/>
      <c r="K246" s="4"/>
      <c r="L246" s="4"/>
      <c r="M246" s="4"/>
      <c r="N246" s="4">
        <f t="shared" si="29"/>
        <v>-20</v>
      </c>
      <c r="O246" s="4"/>
    </row>
    <row r="247" spans="3:16">
      <c r="C247" s="7" t="s">
        <v>148</v>
      </c>
      <c r="D247" s="4"/>
      <c r="E247" s="4"/>
      <c r="F247" s="4"/>
      <c r="G247" s="4"/>
      <c r="H247" s="4"/>
      <c r="I247" s="4">
        <v>-139.97999999999999</v>
      </c>
      <c r="J247" s="4"/>
      <c r="K247" s="4"/>
      <c r="L247" s="4"/>
      <c r="M247" s="4"/>
      <c r="N247" s="4">
        <f t="shared" si="29"/>
        <v>-139.97999999999999</v>
      </c>
      <c r="O247" s="4"/>
    </row>
    <row r="248" spans="3:16">
      <c r="C248" s="7" t="s">
        <v>174</v>
      </c>
      <c r="D248" s="4"/>
      <c r="E248" s="4"/>
      <c r="F248" s="4">
        <v>-50</v>
      </c>
      <c r="G248" s="4"/>
      <c r="H248" s="4"/>
      <c r="I248" s="4"/>
      <c r="J248" s="4"/>
      <c r="K248" s="4"/>
      <c r="L248" s="4"/>
      <c r="M248" s="4"/>
      <c r="N248" s="4">
        <f t="shared" si="29"/>
        <v>-50</v>
      </c>
      <c r="O248" s="4"/>
    </row>
    <row r="249" spans="3:16">
      <c r="C249" s="7" t="s">
        <v>151</v>
      </c>
      <c r="D249" s="4"/>
      <c r="E249" s="4"/>
      <c r="F249" s="4"/>
      <c r="G249" s="4"/>
      <c r="H249" s="4">
        <v>-41.97</v>
      </c>
      <c r="I249" s="4"/>
      <c r="J249" s="4"/>
      <c r="K249" s="4"/>
      <c r="L249" s="4"/>
      <c r="M249" s="4"/>
      <c r="N249" s="4">
        <f t="shared" si="29"/>
        <v>-41.97</v>
      </c>
      <c r="O249" s="4"/>
    </row>
    <row r="250" spans="3:16">
      <c r="C250" s="7" t="s">
        <v>152</v>
      </c>
      <c r="D250" s="4"/>
      <c r="E250" s="4"/>
      <c r="F250" s="4"/>
      <c r="G250" s="4"/>
      <c r="H250" s="4"/>
      <c r="I250" s="4"/>
      <c r="J250" s="4"/>
      <c r="K250" s="4">
        <v>-57.93</v>
      </c>
      <c r="L250" s="4"/>
      <c r="M250" s="4"/>
      <c r="N250" s="4">
        <f t="shared" si="29"/>
        <v>-57.93</v>
      </c>
      <c r="O250" s="4"/>
    </row>
    <row r="251" spans="3:16">
      <c r="C251" s="7" t="s">
        <v>10</v>
      </c>
      <c r="D251" s="4"/>
      <c r="E251" s="4"/>
      <c r="F251" s="4">
        <f t="shared" ref="F251:N251" si="30">SUM(F243:F250)</f>
        <v>-1406.5</v>
      </c>
      <c r="G251" s="4">
        <f t="shared" si="30"/>
        <v>0</v>
      </c>
      <c r="H251" s="4">
        <f t="shared" si="30"/>
        <v>-41.97</v>
      </c>
      <c r="I251" s="4">
        <f t="shared" si="30"/>
        <v>-159.97999999999999</v>
      </c>
      <c r="J251" s="4">
        <f t="shared" si="30"/>
        <v>0</v>
      </c>
      <c r="K251" s="4">
        <f t="shared" si="30"/>
        <v>-57.93</v>
      </c>
      <c r="L251" s="4">
        <f t="shared" si="30"/>
        <v>0</v>
      </c>
      <c r="M251" s="4">
        <f t="shared" si="30"/>
        <v>0</v>
      </c>
      <c r="N251" s="4">
        <f t="shared" si="30"/>
        <v>-1666.38</v>
      </c>
      <c r="O251" s="4">
        <f>SUM(O243:O248)</f>
        <v>0</v>
      </c>
      <c r="P251" s="4">
        <f>+N251</f>
        <v>-1666.38</v>
      </c>
    </row>
    <row r="252" spans="3:16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3:16">
      <c r="C253" s="4" t="s">
        <v>19</v>
      </c>
      <c r="D253" s="4"/>
      <c r="E253" s="4"/>
      <c r="F253" s="8">
        <f t="shared" ref="F253:P253" si="31">+F240+F251</f>
        <v>48.450000000000045</v>
      </c>
      <c r="G253" s="8">
        <f t="shared" si="31"/>
        <v>70</v>
      </c>
      <c r="H253" s="8">
        <f t="shared" si="31"/>
        <v>-41.97</v>
      </c>
      <c r="I253" s="8">
        <f t="shared" si="31"/>
        <v>-159.97999999999999</v>
      </c>
      <c r="J253" s="8">
        <f t="shared" si="31"/>
        <v>0</v>
      </c>
      <c r="K253" s="8">
        <f t="shared" si="31"/>
        <v>-57.93</v>
      </c>
      <c r="L253" s="8">
        <f t="shared" si="31"/>
        <v>19.5</v>
      </c>
      <c r="M253" s="8">
        <f t="shared" si="31"/>
        <v>0.74</v>
      </c>
      <c r="N253" s="8">
        <f t="shared" si="31"/>
        <v>-121.19000000000005</v>
      </c>
      <c r="O253" s="8">
        <f t="shared" si="31"/>
        <v>1554.48</v>
      </c>
      <c r="P253" s="8">
        <f t="shared" si="31"/>
        <v>1433.29</v>
      </c>
    </row>
    <row r="254" spans="3:16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3:16">
      <c r="C255" s="6" t="s">
        <v>20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7" spans="2:16">
      <c r="C257" t="s">
        <v>21</v>
      </c>
      <c r="F257" s="4">
        <v>1300.06</v>
      </c>
      <c r="H257" t="s">
        <v>155</v>
      </c>
      <c r="I257" s="20"/>
      <c r="K257" t="s">
        <v>167</v>
      </c>
    </row>
    <row r="258" spans="2:16">
      <c r="C258" t="s">
        <v>22</v>
      </c>
      <c r="F258" s="4">
        <v>139.16</v>
      </c>
      <c r="H258" t="s">
        <v>165</v>
      </c>
      <c r="I258" s="20"/>
      <c r="K258" t="s">
        <v>166</v>
      </c>
    </row>
    <row r="259" spans="2:16">
      <c r="C259" t="s">
        <v>158</v>
      </c>
      <c r="F259" s="4">
        <v>-5.93</v>
      </c>
      <c r="I259" s="20"/>
    </row>
    <row r="260" spans="2:16">
      <c r="C260" t="s">
        <v>87</v>
      </c>
      <c r="F260" s="8">
        <f>SUM(F257:F259)</f>
        <v>1433.29</v>
      </c>
      <c r="I260" s="20"/>
    </row>
    <row r="263" spans="2:16">
      <c r="B263" s="1" t="s">
        <v>168</v>
      </c>
      <c r="C263" s="1"/>
      <c r="D263" s="22"/>
    </row>
    <row r="265" spans="2:16">
      <c r="B265" s="3" t="s">
        <v>169</v>
      </c>
      <c r="C265" s="3"/>
      <c r="D265" s="3"/>
      <c r="F265" s="2" t="s">
        <v>2</v>
      </c>
      <c r="G265" s="2" t="s">
        <v>3</v>
      </c>
      <c r="H265" s="2" t="s">
        <v>149</v>
      </c>
      <c r="I265" s="2" t="s">
        <v>6</v>
      </c>
      <c r="J265" s="2" t="s">
        <v>7</v>
      </c>
      <c r="K265" s="2" t="s">
        <v>55</v>
      </c>
      <c r="L265" s="2" t="s">
        <v>82</v>
      </c>
      <c r="M265" s="2" t="s">
        <v>9</v>
      </c>
      <c r="N265" s="2" t="s">
        <v>10</v>
      </c>
      <c r="O265" s="2" t="s">
        <v>11</v>
      </c>
    </row>
    <row r="266" spans="2:16">
      <c r="F266" s="2"/>
      <c r="G266" s="2"/>
      <c r="H266" s="2" t="s">
        <v>150</v>
      </c>
      <c r="I266" s="2"/>
      <c r="J266" s="2"/>
      <c r="K266" s="2" t="s">
        <v>57</v>
      </c>
      <c r="L266" s="2"/>
      <c r="M266" s="2"/>
      <c r="N266" s="2"/>
      <c r="O266" s="2"/>
    </row>
    <row r="267" spans="2:16"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2:16">
      <c r="C268" s="4"/>
      <c r="D268" s="4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2:16">
      <c r="C269" s="6" t="s">
        <v>12</v>
      </c>
      <c r="D269" s="4" t="s">
        <v>57</v>
      </c>
      <c r="E269" s="4"/>
      <c r="F269" s="4">
        <v>1224</v>
      </c>
      <c r="G269" s="4">
        <v>67</v>
      </c>
      <c r="H269" s="4"/>
      <c r="I269" s="4"/>
      <c r="J269" s="4">
        <v>360</v>
      </c>
      <c r="K269" s="4"/>
      <c r="L269" s="4">
        <v>185</v>
      </c>
      <c r="M269" s="4">
        <v>0.73</v>
      </c>
      <c r="N269" s="4">
        <f>SUM(F269:M269)</f>
        <v>1836.73</v>
      </c>
      <c r="O269" s="4">
        <f>+P253</f>
        <v>1433.29</v>
      </c>
      <c r="P269" s="4">
        <f>SUM(N269:O269)</f>
        <v>3270.02</v>
      </c>
    </row>
    <row r="270" spans="2:16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2:16">
      <c r="C271" s="6" t="s">
        <v>13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2:16">
      <c r="C272" s="7" t="s">
        <v>67</v>
      </c>
      <c r="D272" s="4"/>
      <c r="E272" s="4"/>
      <c r="F272" s="4">
        <v>-1166.55</v>
      </c>
      <c r="G272" s="4"/>
      <c r="H272" s="4"/>
      <c r="I272" s="4"/>
      <c r="J272" s="4"/>
      <c r="K272" s="4"/>
      <c r="L272" s="4"/>
      <c r="M272" s="4"/>
      <c r="N272" s="4">
        <f t="shared" ref="N272:N278" si="32">SUM(F272:M272)</f>
        <v>-1166.55</v>
      </c>
      <c r="O272" s="4"/>
    </row>
    <row r="273" spans="3:16">
      <c r="C273" s="7" t="s">
        <v>78</v>
      </c>
      <c r="D273" s="4"/>
      <c r="E273" s="4"/>
      <c r="F273" s="4">
        <v>-30</v>
      </c>
      <c r="G273" s="4"/>
      <c r="H273" s="4"/>
      <c r="I273" s="4"/>
      <c r="J273" s="4"/>
      <c r="K273" s="4"/>
      <c r="L273" s="4"/>
      <c r="M273" s="4"/>
      <c r="N273" s="4">
        <f t="shared" si="32"/>
        <v>-30</v>
      </c>
      <c r="O273" s="4"/>
    </row>
    <row r="274" spans="3:16">
      <c r="C274" s="7" t="s">
        <v>170</v>
      </c>
      <c r="D274" s="4"/>
      <c r="E274" s="4"/>
      <c r="F274" s="4"/>
      <c r="G274" s="4"/>
      <c r="H274" s="4"/>
      <c r="I274" s="4"/>
      <c r="J274" s="4"/>
      <c r="K274" s="4"/>
      <c r="L274" s="4">
        <v>-188.4</v>
      </c>
      <c r="M274" s="4"/>
      <c r="N274" s="4">
        <f t="shared" si="32"/>
        <v>-188.4</v>
      </c>
      <c r="O274" s="4"/>
    </row>
    <row r="275" spans="3:16">
      <c r="C275" s="7" t="s">
        <v>171</v>
      </c>
      <c r="D275" s="4"/>
      <c r="E275" s="4"/>
      <c r="F275" s="4"/>
      <c r="G275" s="4"/>
      <c r="H275" s="4"/>
      <c r="I275" s="4">
        <v>-210</v>
      </c>
      <c r="J275" s="4"/>
      <c r="K275" s="4"/>
      <c r="L275" s="4"/>
      <c r="M275" s="4"/>
      <c r="N275" s="4">
        <f t="shared" si="32"/>
        <v>-210</v>
      </c>
      <c r="O275" s="4"/>
    </row>
    <row r="276" spans="3:16">
      <c r="C276" s="7" t="s">
        <v>173</v>
      </c>
      <c r="D276" s="4"/>
      <c r="E276" s="4"/>
      <c r="F276" s="4"/>
      <c r="G276" s="4"/>
      <c r="H276" s="4"/>
      <c r="I276" s="4">
        <v>-87.5</v>
      </c>
      <c r="J276" s="4"/>
      <c r="K276" s="4"/>
      <c r="L276" s="4"/>
      <c r="M276" s="4"/>
      <c r="N276" s="4">
        <f t="shared" si="32"/>
        <v>-87.5</v>
      </c>
      <c r="O276" s="4"/>
    </row>
    <row r="277" spans="3:16">
      <c r="C277" s="7" t="s">
        <v>172</v>
      </c>
      <c r="D277" s="4"/>
      <c r="E277" s="4"/>
      <c r="F277" s="4"/>
      <c r="G277" s="4">
        <v>-3</v>
      </c>
      <c r="H277" s="4">
        <v>-60.8</v>
      </c>
      <c r="I277" s="4"/>
      <c r="J277" s="4"/>
      <c r="K277" s="4"/>
      <c r="L277" s="4"/>
      <c r="M277" s="4"/>
      <c r="N277" s="4">
        <f t="shared" si="32"/>
        <v>-63.8</v>
      </c>
      <c r="O277" s="4"/>
    </row>
    <row r="278" spans="3:16">
      <c r="C278" s="7" t="s">
        <v>152</v>
      </c>
      <c r="D278" s="4"/>
      <c r="E278" s="4"/>
      <c r="F278" s="4"/>
      <c r="G278" s="4"/>
      <c r="H278" s="4"/>
      <c r="I278" s="4"/>
      <c r="J278" s="4"/>
      <c r="K278" s="4">
        <v>-131.6</v>
      </c>
      <c r="L278" s="4"/>
      <c r="M278" s="4"/>
      <c r="N278" s="4">
        <f t="shared" si="32"/>
        <v>-131.6</v>
      </c>
      <c r="O278" s="4"/>
    </row>
    <row r="279" spans="3:16">
      <c r="C279" s="7" t="s">
        <v>10</v>
      </c>
      <c r="D279" s="4"/>
      <c r="E279" s="4"/>
      <c r="F279" s="4">
        <f t="shared" ref="F279:N279" si="33">SUM(F272:F278)</f>
        <v>-1196.55</v>
      </c>
      <c r="G279" s="4">
        <f t="shared" si="33"/>
        <v>-3</v>
      </c>
      <c r="H279" s="4">
        <f t="shared" si="33"/>
        <v>-60.8</v>
      </c>
      <c r="I279" s="4">
        <f t="shared" si="33"/>
        <v>-297.5</v>
      </c>
      <c r="J279" s="4">
        <f t="shared" si="33"/>
        <v>0</v>
      </c>
      <c r="K279" s="4">
        <f t="shared" si="33"/>
        <v>-131.6</v>
      </c>
      <c r="L279" s="4">
        <f t="shared" si="33"/>
        <v>-188.4</v>
      </c>
      <c r="M279" s="4">
        <f t="shared" si="33"/>
        <v>0</v>
      </c>
      <c r="N279" s="4">
        <f t="shared" si="33"/>
        <v>-1877.85</v>
      </c>
      <c r="O279" s="4">
        <f>SUM(O272:O276)</f>
        <v>0</v>
      </c>
      <c r="P279" s="4">
        <f>+N279</f>
        <v>-1877.85</v>
      </c>
    </row>
    <row r="280" spans="3:16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3:16">
      <c r="C281" s="4" t="s">
        <v>19</v>
      </c>
      <c r="D281" s="4"/>
      <c r="E281" s="4"/>
      <c r="F281" s="8">
        <f t="shared" ref="F281:P281" si="34">+F269+F279</f>
        <v>27.450000000000045</v>
      </c>
      <c r="G281" s="8">
        <f t="shared" si="34"/>
        <v>64</v>
      </c>
      <c r="H281" s="8">
        <f t="shared" si="34"/>
        <v>-60.8</v>
      </c>
      <c r="I281" s="8">
        <f t="shared" si="34"/>
        <v>-297.5</v>
      </c>
      <c r="J281" s="8">
        <f t="shared" si="34"/>
        <v>360</v>
      </c>
      <c r="K281" s="8">
        <f t="shared" si="34"/>
        <v>-131.6</v>
      </c>
      <c r="L281" s="8">
        <f t="shared" si="34"/>
        <v>-3.4000000000000057</v>
      </c>
      <c r="M281" s="8">
        <f t="shared" si="34"/>
        <v>0.73</v>
      </c>
      <c r="N281" s="8">
        <f t="shared" si="34"/>
        <v>-41.119999999999891</v>
      </c>
      <c r="O281" s="8">
        <f t="shared" si="34"/>
        <v>1433.29</v>
      </c>
      <c r="P281" s="8">
        <f t="shared" si="34"/>
        <v>1392.17</v>
      </c>
    </row>
    <row r="282" spans="3:16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3:16">
      <c r="C283" s="6" t="s">
        <v>20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5" spans="3:16">
      <c r="C285" t="s">
        <v>21</v>
      </c>
      <c r="F285" s="4">
        <v>1318.53</v>
      </c>
      <c r="I285" s="20"/>
    </row>
    <row r="286" spans="3:16">
      <c r="C286" t="s">
        <v>22</v>
      </c>
      <c r="F286" s="4">
        <f>260.47-188.4</f>
        <v>72.070000000000022</v>
      </c>
      <c r="I286" s="20"/>
    </row>
    <row r="287" spans="3:16">
      <c r="C287" t="s">
        <v>158</v>
      </c>
      <c r="F287" s="4">
        <v>1.57</v>
      </c>
      <c r="I287" s="20"/>
    </row>
    <row r="288" spans="3:16">
      <c r="C288" t="s">
        <v>87</v>
      </c>
      <c r="F288" s="8">
        <f>SUM(F285:F287)</f>
        <v>1392.1699999999998</v>
      </c>
      <c r="I288" s="20"/>
    </row>
    <row r="289" spans="2:16">
      <c r="F289" s="35"/>
      <c r="I289" s="20"/>
    </row>
    <row r="290" spans="2:16">
      <c r="F290" s="35"/>
      <c r="I290" s="20"/>
    </row>
    <row r="291" spans="2:16">
      <c r="F291" s="35"/>
      <c r="I291" s="20"/>
    </row>
    <row r="292" spans="2:16">
      <c r="B292" s="1" t="s">
        <v>177</v>
      </c>
      <c r="C292" s="1"/>
      <c r="D292" s="22"/>
    </row>
    <row r="294" spans="2:16">
      <c r="B294" s="3" t="s">
        <v>175</v>
      </c>
      <c r="C294" s="3"/>
      <c r="D294" s="3"/>
      <c r="F294" s="2" t="s">
        <v>2</v>
      </c>
      <c r="G294" s="2" t="s">
        <v>3</v>
      </c>
      <c r="H294" s="2" t="s">
        <v>149</v>
      </c>
      <c r="I294" s="2" t="s">
        <v>6</v>
      </c>
      <c r="J294" s="2" t="s">
        <v>7</v>
      </c>
      <c r="K294" s="2" t="s">
        <v>55</v>
      </c>
      <c r="L294" s="2" t="s">
        <v>82</v>
      </c>
      <c r="M294" s="2" t="s">
        <v>9</v>
      </c>
      <c r="N294" s="2" t="s">
        <v>10</v>
      </c>
      <c r="O294" s="2" t="s">
        <v>11</v>
      </c>
    </row>
    <row r="295" spans="2:16">
      <c r="F295" s="2"/>
      <c r="G295" s="2"/>
      <c r="H295" s="2" t="s">
        <v>150</v>
      </c>
      <c r="I295" s="2"/>
      <c r="J295" s="2"/>
      <c r="K295" s="2" t="s">
        <v>57</v>
      </c>
      <c r="L295" s="2"/>
      <c r="M295" s="2"/>
      <c r="N295" s="2"/>
      <c r="O295" s="2"/>
    </row>
    <row r="296" spans="2:16"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2:16">
      <c r="C297" s="4"/>
      <c r="D297" s="4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2:16">
      <c r="C298" s="6" t="s">
        <v>12</v>
      </c>
      <c r="D298" s="4" t="s">
        <v>57</v>
      </c>
      <c r="E298" s="4"/>
      <c r="F298" s="4">
        <v>955.5</v>
      </c>
      <c r="G298" s="4">
        <v>63</v>
      </c>
      <c r="H298" s="4"/>
      <c r="I298" s="4">
        <v>4</v>
      </c>
      <c r="J298" s="4">
        <v>0</v>
      </c>
      <c r="K298" s="4"/>
      <c r="L298" s="4">
        <v>191.5</v>
      </c>
      <c r="M298" s="4">
        <v>0.66</v>
      </c>
      <c r="N298" s="4">
        <f>SUM(F298:M298)</f>
        <v>1214.6600000000001</v>
      </c>
      <c r="O298" s="4">
        <v>1392.17</v>
      </c>
      <c r="P298" s="4">
        <f>SUM(N298:O298)</f>
        <v>2606.83</v>
      </c>
    </row>
    <row r="299" spans="2:16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2:16">
      <c r="C300" s="6" t="s">
        <v>13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2:16">
      <c r="C301" s="7" t="s">
        <v>67</v>
      </c>
      <c r="D301" s="4"/>
      <c r="E301" s="4"/>
      <c r="F301" s="4">
        <v>-910</v>
      </c>
      <c r="G301" s="4"/>
      <c r="H301" s="4"/>
      <c r="I301" s="4"/>
      <c r="J301" s="4"/>
      <c r="K301" s="4"/>
      <c r="L301" s="4"/>
      <c r="M301" s="4"/>
      <c r="N301" s="4">
        <f t="shared" ref="N301:N307" si="35">SUM(F301:M301)</f>
        <v>-910</v>
      </c>
      <c r="O301" s="4"/>
    </row>
    <row r="302" spans="2:16">
      <c r="C302" s="7" t="s">
        <v>78</v>
      </c>
      <c r="D302" s="4"/>
      <c r="E302" s="4"/>
      <c r="F302" s="4">
        <v>-50</v>
      </c>
      <c r="H302" s="4"/>
      <c r="I302" s="4"/>
      <c r="J302" s="4"/>
      <c r="K302" s="4"/>
      <c r="L302" s="4"/>
      <c r="M302" s="4"/>
      <c r="N302" s="4">
        <f t="shared" si="35"/>
        <v>-50</v>
      </c>
      <c r="O302" s="4"/>
    </row>
    <row r="303" spans="2:16">
      <c r="C303" s="7" t="s">
        <v>55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>
        <f t="shared" si="35"/>
        <v>0</v>
      </c>
      <c r="O303" s="4"/>
    </row>
    <row r="304" spans="2:16">
      <c r="C304" s="7" t="s">
        <v>176</v>
      </c>
      <c r="D304" s="4"/>
      <c r="E304" s="4"/>
      <c r="F304" s="4"/>
      <c r="G304" s="4">
        <v>-12</v>
      </c>
      <c r="H304" s="4"/>
      <c r="I304" s="4"/>
      <c r="J304" s="4"/>
      <c r="K304" s="4"/>
      <c r="L304" s="4"/>
      <c r="M304" s="4"/>
      <c r="N304" s="4">
        <f t="shared" si="35"/>
        <v>-12</v>
      </c>
      <c r="O304" s="4"/>
    </row>
    <row r="305" spans="3:16">
      <c r="C305" s="7" t="s">
        <v>170</v>
      </c>
      <c r="D305" s="4"/>
      <c r="E305" s="4"/>
      <c r="F305" s="4"/>
      <c r="G305" s="4"/>
      <c r="H305" s="4"/>
      <c r="I305" s="4"/>
      <c r="J305" s="4"/>
      <c r="K305" s="4"/>
      <c r="L305" s="4">
        <v>-192</v>
      </c>
      <c r="M305" s="4"/>
      <c r="N305" s="4">
        <f t="shared" si="35"/>
        <v>-192</v>
      </c>
      <c r="O305" s="4"/>
    </row>
    <row r="306" spans="3:16">
      <c r="C306" s="7" t="s">
        <v>172</v>
      </c>
      <c r="D306" s="4"/>
      <c r="E306" s="4"/>
      <c r="F306" s="4"/>
      <c r="G306" s="4"/>
      <c r="H306" s="4">
        <v>-6</v>
      </c>
      <c r="I306" s="4"/>
      <c r="J306" s="4"/>
      <c r="K306" s="4"/>
      <c r="L306" s="4"/>
      <c r="M306" s="4"/>
      <c r="N306" s="4">
        <f t="shared" si="35"/>
        <v>-6</v>
      </c>
      <c r="O306" s="4"/>
    </row>
    <row r="307" spans="3:16">
      <c r="C307" s="7" t="s">
        <v>81</v>
      </c>
      <c r="D307" s="4"/>
      <c r="E307" s="4"/>
      <c r="F307" s="4"/>
      <c r="G307" s="4"/>
      <c r="H307" s="4"/>
      <c r="I307" s="4">
        <v>-6.5</v>
      </c>
      <c r="J307" s="4"/>
      <c r="K307" s="4"/>
      <c r="L307" s="4"/>
      <c r="M307" s="4"/>
      <c r="N307" s="4">
        <f t="shared" si="35"/>
        <v>-6.5</v>
      </c>
      <c r="O307" s="4"/>
    </row>
    <row r="308" spans="3:16">
      <c r="C308" s="7" t="s">
        <v>10</v>
      </c>
      <c r="D308" s="4"/>
      <c r="E308" s="4"/>
      <c r="F308" s="4">
        <f t="shared" ref="F308:N308" si="36">SUM(F301:F307)</f>
        <v>-960</v>
      </c>
      <c r="G308" s="4">
        <f t="shared" si="36"/>
        <v>-12</v>
      </c>
      <c r="H308" s="4">
        <f t="shared" si="36"/>
        <v>-6</v>
      </c>
      <c r="I308" s="4">
        <f t="shared" si="36"/>
        <v>-6.5</v>
      </c>
      <c r="J308" s="4">
        <f t="shared" si="36"/>
        <v>0</v>
      </c>
      <c r="K308" s="4">
        <f t="shared" si="36"/>
        <v>0</v>
      </c>
      <c r="L308" s="4">
        <f t="shared" si="36"/>
        <v>-192</v>
      </c>
      <c r="M308" s="4">
        <f t="shared" si="36"/>
        <v>0</v>
      </c>
      <c r="N308" s="4">
        <f t="shared" si="36"/>
        <v>-1176.5</v>
      </c>
      <c r="O308" s="4">
        <f>SUM(O301:O305)</f>
        <v>0</v>
      </c>
      <c r="P308" s="4">
        <f>+N308</f>
        <v>-1176.5</v>
      </c>
    </row>
    <row r="309" spans="3:16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3:16">
      <c r="C310" s="4" t="s">
        <v>19</v>
      </c>
      <c r="D310" s="4"/>
      <c r="E310" s="4"/>
      <c r="F310" s="8">
        <f t="shared" ref="F310:P310" si="37">+F298+F308</f>
        <v>-4.5</v>
      </c>
      <c r="G310" s="8">
        <f t="shared" si="37"/>
        <v>51</v>
      </c>
      <c r="H310" s="8">
        <f t="shared" si="37"/>
        <v>-6</v>
      </c>
      <c r="I310" s="8">
        <f t="shared" si="37"/>
        <v>-2.5</v>
      </c>
      <c r="J310" s="8">
        <f t="shared" si="37"/>
        <v>0</v>
      </c>
      <c r="K310" s="8">
        <f t="shared" si="37"/>
        <v>0</v>
      </c>
      <c r="L310" s="8">
        <f t="shared" si="37"/>
        <v>-0.5</v>
      </c>
      <c r="M310" s="8">
        <f t="shared" si="37"/>
        <v>0.66</v>
      </c>
      <c r="N310" s="8">
        <f t="shared" si="37"/>
        <v>38.160000000000082</v>
      </c>
      <c r="O310" s="8">
        <f t="shared" si="37"/>
        <v>1392.17</v>
      </c>
      <c r="P310" s="8">
        <f t="shared" si="37"/>
        <v>1430.33</v>
      </c>
    </row>
    <row r="311" spans="3:16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3:16">
      <c r="C312" s="6" t="s">
        <v>20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4" spans="3:16">
      <c r="C314" t="s">
        <v>21</v>
      </c>
      <c r="F314" s="4">
        <v>1300</v>
      </c>
      <c r="I314" s="20"/>
    </row>
    <row r="315" spans="3:16">
      <c r="C315" t="s">
        <v>22</v>
      </c>
      <c r="F315" s="4">
        <v>129.76</v>
      </c>
      <c r="I315" s="20"/>
    </row>
    <row r="316" spans="3:16">
      <c r="C316" t="s">
        <v>158</v>
      </c>
      <c r="F316" s="4">
        <v>0.56999999999999995</v>
      </c>
      <c r="I316" s="20"/>
    </row>
    <row r="317" spans="3:16">
      <c r="C317" t="s">
        <v>87</v>
      </c>
      <c r="F317" s="8">
        <f>SUM(F314:F316)</f>
        <v>1430.33</v>
      </c>
      <c r="I317" s="20"/>
    </row>
    <row r="321" spans="2:16">
      <c r="B321" s="1" t="s">
        <v>178</v>
      </c>
      <c r="C321" s="1"/>
      <c r="D321" s="22"/>
    </row>
    <row r="323" spans="2:16">
      <c r="B323" s="3" t="s">
        <v>179</v>
      </c>
      <c r="C323" s="3"/>
      <c r="D323" s="3"/>
      <c r="F323" s="2" t="s">
        <v>2</v>
      </c>
      <c r="G323" s="2" t="s">
        <v>3</v>
      </c>
      <c r="H323" s="2" t="s">
        <v>149</v>
      </c>
      <c r="I323" s="2" t="s">
        <v>182</v>
      </c>
      <c r="J323" s="2" t="s">
        <v>7</v>
      </c>
      <c r="K323" s="2" t="s">
        <v>55</v>
      </c>
      <c r="L323" s="2" t="s">
        <v>6</v>
      </c>
      <c r="M323" s="2" t="s">
        <v>9</v>
      </c>
      <c r="N323" s="2" t="s">
        <v>10</v>
      </c>
      <c r="O323" s="2" t="s">
        <v>11</v>
      </c>
    </row>
    <row r="324" spans="2:16">
      <c r="F324" s="2"/>
      <c r="G324" s="2"/>
      <c r="H324" s="2" t="s">
        <v>150</v>
      </c>
      <c r="I324" s="2"/>
      <c r="J324" s="2" t="s">
        <v>180</v>
      </c>
      <c r="K324" s="2" t="s">
        <v>57</v>
      </c>
      <c r="L324" s="2"/>
      <c r="M324" s="2"/>
      <c r="N324" s="2"/>
      <c r="O324" s="2"/>
    </row>
    <row r="325" spans="2:16"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2:16">
      <c r="C326" s="4"/>
      <c r="D326" s="4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2:16">
      <c r="C327" s="6" t="s">
        <v>12</v>
      </c>
      <c r="D327" s="4" t="s">
        <v>57</v>
      </c>
      <c r="E327" s="4"/>
      <c r="F327" s="4">
        <v>690</v>
      </c>
      <c r="G327" s="4"/>
      <c r="H327" s="4"/>
      <c r="I327" s="4">
        <v>592.5</v>
      </c>
      <c r="J327" s="4">
        <f>141.89+91</f>
        <v>232.89</v>
      </c>
      <c r="K327" s="4"/>
      <c r="L327" s="4"/>
      <c r="M327" s="4">
        <v>0.65</v>
      </c>
      <c r="N327" s="4">
        <f>SUM(F327:M327)</f>
        <v>1516.04</v>
      </c>
      <c r="O327" s="4">
        <f>+F317</f>
        <v>1430.33</v>
      </c>
      <c r="P327" s="4">
        <f>SUM(N327:O327)</f>
        <v>2946.37</v>
      </c>
    </row>
    <row r="328" spans="2:16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2:16">
      <c r="C329" s="6" t="s">
        <v>13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2:16">
      <c r="C330" s="7" t="s">
        <v>146</v>
      </c>
      <c r="D330" s="4"/>
      <c r="E330" s="4"/>
      <c r="F330" s="4"/>
      <c r="G330" s="4"/>
      <c r="H330" s="4"/>
      <c r="I330" s="4">
        <f>-520.27-30</f>
        <v>-550.27</v>
      </c>
      <c r="J330" s="4"/>
      <c r="K330" s="4"/>
      <c r="L330" s="4"/>
      <c r="M330" s="4"/>
      <c r="N330" s="4">
        <f>SUM(F330:M330)</f>
        <v>-550.27</v>
      </c>
      <c r="O330" s="4"/>
    </row>
    <row r="331" spans="2:16">
      <c r="C331" s="7" t="s">
        <v>67</v>
      </c>
      <c r="D331" s="4"/>
      <c r="E331" s="4"/>
      <c r="F331" s="4">
        <v>-666</v>
      </c>
      <c r="G331" s="4"/>
      <c r="H331" s="4"/>
      <c r="I331" s="4"/>
      <c r="J331" s="4"/>
      <c r="K331" s="4"/>
      <c r="L331" s="4"/>
      <c r="M331" s="4"/>
      <c r="N331" s="4">
        <f>SUM(F331:M331)</f>
        <v>-666</v>
      </c>
      <c r="O331" s="4"/>
    </row>
    <row r="332" spans="2:16">
      <c r="C332" s="7" t="s">
        <v>78</v>
      </c>
      <c r="D332" s="4"/>
      <c r="E332" s="4"/>
      <c r="F332" s="4"/>
      <c r="H332" s="4"/>
      <c r="I332" s="4"/>
      <c r="J332" s="4"/>
      <c r="K332" s="4"/>
      <c r="L332" s="4"/>
      <c r="M332" s="4"/>
      <c r="N332" s="4">
        <f t="shared" ref="N332:N337" si="38">SUM(F332:M332)</f>
        <v>0</v>
      </c>
      <c r="O332" s="4"/>
    </row>
    <row r="333" spans="2:16">
      <c r="C333" s="7" t="s">
        <v>55</v>
      </c>
      <c r="D333" s="4"/>
      <c r="E333" s="4"/>
      <c r="F333" s="4"/>
      <c r="G333" s="4"/>
      <c r="H333" s="4"/>
      <c r="I333" s="4"/>
      <c r="J333" s="4"/>
      <c r="K333" s="4">
        <v>-28</v>
      </c>
      <c r="L333" s="4"/>
      <c r="M333" s="4"/>
      <c r="N333" s="4">
        <f t="shared" si="38"/>
        <v>-28</v>
      </c>
      <c r="O333" s="4"/>
    </row>
    <row r="334" spans="2:16">
      <c r="C334" s="7" t="s">
        <v>176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f t="shared" si="38"/>
        <v>0</v>
      </c>
      <c r="O334" s="4"/>
    </row>
    <row r="335" spans="2:16">
      <c r="C335" s="7" t="s">
        <v>183</v>
      </c>
      <c r="D335" s="4"/>
      <c r="E335" s="4"/>
      <c r="F335" s="4"/>
      <c r="G335" s="4"/>
      <c r="H335" s="4"/>
      <c r="I335" s="4">
        <v>-25</v>
      </c>
      <c r="J335" s="4"/>
      <c r="M335" s="4"/>
      <c r="N335" s="4">
        <f t="shared" si="38"/>
        <v>-25</v>
      </c>
      <c r="O335" s="4"/>
    </row>
    <row r="336" spans="2:16">
      <c r="C336" s="7" t="s">
        <v>172</v>
      </c>
      <c r="D336" s="4"/>
      <c r="E336" s="4"/>
      <c r="F336" s="4"/>
      <c r="G336" s="4"/>
      <c r="H336" s="4">
        <v>-40.17</v>
      </c>
      <c r="I336" s="4"/>
      <c r="J336" s="4"/>
      <c r="K336" s="4"/>
      <c r="L336" s="4"/>
      <c r="M336" s="4"/>
      <c r="N336" s="4">
        <f t="shared" si="38"/>
        <v>-40.17</v>
      </c>
      <c r="O336" s="4"/>
    </row>
    <row r="337" spans="2:16">
      <c r="C337" s="7" t="s">
        <v>81</v>
      </c>
      <c r="D337" s="4"/>
      <c r="E337" s="4"/>
      <c r="F337" s="4"/>
      <c r="G337" s="4"/>
      <c r="H337" s="4"/>
      <c r="I337" s="4"/>
      <c r="J337" s="4"/>
      <c r="K337" s="4"/>
      <c r="L337" s="4">
        <v>-5</v>
      </c>
      <c r="M337" s="4"/>
      <c r="N337" s="4">
        <f t="shared" si="38"/>
        <v>-5</v>
      </c>
      <c r="O337" s="4"/>
    </row>
    <row r="338" spans="2:16">
      <c r="C338" s="7" t="s">
        <v>10</v>
      </c>
      <c r="D338" s="4"/>
      <c r="E338" s="4"/>
      <c r="F338" s="4">
        <f t="shared" ref="F338:M338" si="39">SUM(F331:F337)</f>
        <v>-666</v>
      </c>
      <c r="G338" s="4">
        <f t="shared" si="39"/>
        <v>0</v>
      </c>
      <c r="H338" s="4">
        <f t="shared" si="39"/>
        <v>-40.17</v>
      </c>
      <c r="I338" s="4">
        <f>SUM(I329:I337)</f>
        <v>-575.27</v>
      </c>
      <c r="J338" s="4">
        <f t="shared" si="39"/>
        <v>0</v>
      </c>
      <c r="K338" s="4">
        <f t="shared" si="39"/>
        <v>-28</v>
      </c>
      <c r="L338" s="4">
        <f t="shared" si="39"/>
        <v>-5</v>
      </c>
      <c r="M338" s="4">
        <f t="shared" si="39"/>
        <v>0</v>
      </c>
      <c r="N338" s="4">
        <f>SUM(N330:N337)</f>
        <v>-1314.44</v>
      </c>
      <c r="O338" s="4">
        <f>SUM(O331:O335)</f>
        <v>0</v>
      </c>
      <c r="P338" s="4">
        <f>+N338</f>
        <v>-1314.44</v>
      </c>
    </row>
    <row r="339" spans="2:16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2:16">
      <c r="C340" s="4" t="s">
        <v>19</v>
      </c>
      <c r="D340" s="4"/>
      <c r="E340" s="4"/>
      <c r="F340" s="8">
        <f t="shared" ref="F340:O340" si="40">+F327+F338</f>
        <v>24</v>
      </c>
      <c r="G340" s="8">
        <f t="shared" si="40"/>
        <v>0</v>
      </c>
      <c r="H340" s="8">
        <f t="shared" si="40"/>
        <v>-40.17</v>
      </c>
      <c r="I340" s="8">
        <f t="shared" si="40"/>
        <v>17.230000000000018</v>
      </c>
      <c r="J340" s="8">
        <f t="shared" si="40"/>
        <v>232.89</v>
      </c>
      <c r="K340" s="8">
        <f t="shared" si="40"/>
        <v>-28</v>
      </c>
      <c r="L340" s="8">
        <f t="shared" si="40"/>
        <v>-5</v>
      </c>
      <c r="M340" s="8">
        <f t="shared" si="40"/>
        <v>0.65</v>
      </c>
      <c r="N340" s="8">
        <f t="shared" si="40"/>
        <v>201.59999999999991</v>
      </c>
      <c r="O340" s="8">
        <f t="shared" si="40"/>
        <v>1430.33</v>
      </c>
      <c r="P340" s="8">
        <f t="shared" ref="P340" si="41">+P327+P338</f>
        <v>1631.9299999999998</v>
      </c>
    </row>
    <row r="341" spans="2:16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2:16">
      <c r="C342" s="6" t="s">
        <v>20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4" spans="2:16">
      <c r="C344" t="s">
        <v>21</v>
      </c>
      <c r="F344" s="4">
        <v>1127</v>
      </c>
      <c r="I344" s="20"/>
    </row>
    <row r="345" spans="2:16">
      <c r="C345" t="s">
        <v>22</v>
      </c>
      <c r="F345" s="4">
        <v>501.87</v>
      </c>
      <c r="I345" s="20"/>
    </row>
    <row r="346" spans="2:16">
      <c r="C346" t="s">
        <v>158</v>
      </c>
      <c r="F346" s="4">
        <v>3.06</v>
      </c>
      <c r="I346" s="20"/>
    </row>
    <row r="347" spans="2:16">
      <c r="C347" t="s">
        <v>181</v>
      </c>
      <c r="F347" s="4">
        <v>0</v>
      </c>
      <c r="I347" s="20"/>
    </row>
    <row r="348" spans="2:16">
      <c r="C348" t="s">
        <v>87</v>
      </c>
      <c r="F348" s="8">
        <f>SUM(F344:F347)</f>
        <v>1631.9299999999998</v>
      </c>
      <c r="I348" s="20"/>
    </row>
    <row r="351" spans="2:16">
      <c r="B351" s="1" t="s">
        <v>187</v>
      </c>
      <c r="C351" s="1"/>
      <c r="D351" s="22"/>
    </row>
    <row r="353" spans="2:16">
      <c r="B353" s="3" t="s">
        <v>184</v>
      </c>
      <c r="C353" s="3"/>
      <c r="D353" s="3"/>
      <c r="F353" s="2" t="s">
        <v>2</v>
      </c>
      <c r="G353" s="2" t="s">
        <v>3</v>
      </c>
      <c r="H353" s="2" t="s">
        <v>149</v>
      </c>
      <c r="I353" s="2" t="s">
        <v>82</v>
      </c>
      <c r="J353" s="2" t="s">
        <v>7</v>
      </c>
      <c r="K353" s="2" t="s">
        <v>55</v>
      </c>
      <c r="L353" s="2" t="s">
        <v>6</v>
      </c>
      <c r="M353" s="2" t="s">
        <v>9</v>
      </c>
      <c r="N353" s="2" t="s">
        <v>10</v>
      </c>
      <c r="O353" s="2" t="s">
        <v>11</v>
      </c>
    </row>
    <row r="354" spans="2:16">
      <c r="F354" s="2"/>
      <c r="G354" s="2"/>
      <c r="H354" s="2" t="s">
        <v>150</v>
      </c>
      <c r="I354" s="2"/>
      <c r="J354" s="2"/>
      <c r="K354" s="2" t="s">
        <v>57</v>
      </c>
      <c r="L354" s="2"/>
      <c r="M354" s="2"/>
      <c r="N354" s="2"/>
      <c r="O354" s="2"/>
    </row>
    <row r="355" spans="2:16"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2:16">
      <c r="C356" s="4"/>
      <c r="D356" s="4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2:16">
      <c r="C357" s="6" t="s">
        <v>12</v>
      </c>
      <c r="D357" s="4" t="s">
        <v>57</v>
      </c>
      <c r="E357" s="4"/>
      <c r="F357" s="4"/>
      <c r="G357" s="4">
        <v>69</v>
      </c>
      <c r="H357" s="4"/>
      <c r="I357" s="4">
        <v>266.39999999999998</v>
      </c>
      <c r="J357" s="4">
        <v>150</v>
      </c>
      <c r="K357" s="4"/>
      <c r="L357" s="4"/>
      <c r="M357" s="4">
        <v>0.43</v>
      </c>
      <c r="N357" s="4">
        <f>SUM(F357:M357)</f>
        <v>485.83</v>
      </c>
      <c r="O357" s="4">
        <v>1631.93</v>
      </c>
      <c r="P357" s="4">
        <f>SUM(N357:O357)</f>
        <v>2117.7600000000002</v>
      </c>
    </row>
    <row r="358" spans="2:16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2:16">
      <c r="C359" s="6" t="s">
        <v>13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2:16">
      <c r="C360" s="7" t="s">
        <v>185</v>
      </c>
      <c r="D360" s="4"/>
      <c r="E360" s="4"/>
      <c r="F360" s="4"/>
      <c r="G360" s="4"/>
      <c r="H360" s="4"/>
      <c r="I360" s="4">
        <f>-216-12.73</f>
        <v>-228.73</v>
      </c>
      <c r="J360" s="4"/>
      <c r="K360" s="4"/>
      <c r="L360" s="4"/>
      <c r="M360" s="4"/>
      <c r="N360" s="4"/>
      <c r="O360" s="4"/>
    </row>
    <row r="361" spans="2:16">
      <c r="C361" s="7" t="s">
        <v>67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2:16">
      <c r="C362" s="7" t="s">
        <v>78</v>
      </c>
      <c r="D362" s="4"/>
      <c r="E362" s="4"/>
      <c r="F362" s="4"/>
      <c r="H362" s="4"/>
      <c r="I362" s="4"/>
      <c r="J362" s="4"/>
      <c r="K362" s="4"/>
      <c r="L362" s="4"/>
      <c r="M362" s="4"/>
      <c r="N362" s="4"/>
      <c r="O362" s="4"/>
    </row>
    <row r="363" spans="2:16">
      <c r="C363" s="7" t="s">
        <v>55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2:16">
      <c r="C364" s="7" t="s">
        <v>176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2:16">
      <c r="C365" s="7" t="s">
        <v>183</v>
      </c>
      <c r="D365" s="4"/>
      <c r="E365" s="4"/>
      <c r="F365" s="4"/>
      <c r="G365" s="4"/>
      <c r="H365" s="4"/>
      <c r="I365" s="4"/>
      <c r="J365" s="4"/>
      <c r="M365" s="4"/>
      <c r="N365" s="4"/>
      <c r="O365" s="4"/>
    </row>
    <row r="366" spans="2:16">
      <c r="C366" s="7" t="s">
        <v>172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2:16">
      <c r="C367" s="7" t="s">
        <v>81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2:16">
      <c r="C368" s="7" t="s">
        <v>10</v>
      </c>
      <c r="D368" s="4"/>
      <c r="E368" s="4"/>
      <c r="F368" s="4">
        <f t="shared" ref="F368:H368" si="42">SUM(F361:F367)</f>
        <v>0</v>
      </c>
      <c r="G368" s="4">
        <f t="shared" si="42"/>
        <v>0</v>
      </c>
      <c r="H368" s="4">
        <f t="shared" si="42"/>
        <v>0</v>
      </c>
      <c r="I368" s="4">
        <f>SUM(I359:I367)</f>
        <v>-228.73</v>
      </c>
      <c r="J368" s="4">
        <f t="shared" ref="J368:M368" si="43">SUM(J361:J367)</f>
        <v>0</v>
      </c>
      <c r="K368" s="4">
        <f t="shared" si="43"/>
        <v>0</v>
      </c>
      <c r="L368" s="4">
        <f t="shared" si="43"/>
        <v>0</v>
      </c>
      <c r="M368" s="4">
        <f t="shared" si="43"/>
        <v>0</v>
      </c>
      <c r="N368" s="4">
        <f>SUM(F368:M368)</f>
        <v>-228.73</v>
      </c>
      <c r="O368" s="4">
        <f>SUM(O361:O365)</f>
        <v>0</v>
      </c>
      <c r="P368" s="4">
        <f>SUM(N368:O368)</f>
        <v>-228.73</v>
      </c>
    </row>
    <row r="369" spans="2:16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2:16">
      <c r="C370" s="4" t="s">
        <v>19</v>
      </c>
      <c r="D370" s="4"/>
      <c r="E370" s="4"/>
      <c r="F370" s="8">
        <f t="shared" ref="F370:O370" si="44">+F357+F368</f>
        <v>0</v>
      </c>
      <c r="G370" s="8">
        <f t="shared" si="44"/>
        <v>69</v>
      </c>
      <c r="H370" s="8">
        <f t="shared" si="44"/>
        <v>0</v>
      </c>
      <c r="I370" s="8">
        <f t="shared" si="44"/>
        <v>37.669999999999987</v>
      </c>
      <c r="J370" s="8">
        <f t="shared" si="44"/>
        <v>150</v>
      </c>
      <c r="K370" s="8">
        <f t="shared" si="44"/>
        <v>0</v>
      </c>
      <c r="L370" s="8">
        <f t="shared" si="44"/>
        <v>0</v>
      </c>
      <c r="M370" s="8">
        <f t="shared" si="44"/>
        <v>0.43</v>
      </c>
      <c r="N370" s="8">
        <f t="shared" si="44"/>
        <v>257.10000000000002</v>
      </c>
      <c r="O370" s="8">
        <f t="shared" si="44"/>
        <v>1631.93</v>
      </c>
      <c r="P370" s="8">
        <f t="shared" ref="P370" si="45">+P357+P368</f>
        <v>1889.0300000000002</v>
      </c>
    </row>
    <row r="371" spans="2:16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2:16">
      <c r="C372" s="6" t="s">
        <v>20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4" spans="2:16">
      <c r="C374" t="s">
        <v>21</v>
      </c>
      <c r="F374" s="4">
        <v>1600.43</v>
      </c>
      <c r="I374" s="20"/>
    </row>
    <row r="375" spans="2:16">
      <c r="C375" t="s">
        <v>22</v>
      </c>
      <c r="F375" s="4">
        <v>275.54000000000002</v>
      </c>
      <c r="I375" s="20"/>
    </row>
    <row r="376" spans="2:16">
      <c r="C376" t="s">
        <v>158</v>
      </c>
      <c r="F376" s="4">
        <v>3.06</v>
      </c>
      <c r="I376" s="20"/>
    </row>
    <row r="377" spans="2:16" ht="15.75" thickBot="1">
      <c r="C377" t="s">
        <v>186</v>
      </c>
      <c r="F377" s="4">
        <v>10</v>
      </c>
      <c r="I377" s="20"/>
    </row>
    <row r="378" spans="2:16" ht="16.5" thickTop="1" thickBot="1">
      <c r="C378" s="1" t="s">
        <v>87</v>
      </c>
      <c r="F378" s="45">
        <f>SUM(F374:F377)</f>
        <v>1889.03</v>
      </c>
      <c r="I378" s="20"/>
    </row>
    <row r="379" spans="2:16" ht="15.75" thickTop="1">
      <c r="C379" s="1"/>
      <c r="F379" s="46"/>
      <c r="I379" s="20"/>
    </row>
    <row r="380" spans="2:16">
      <c r="C380" s="1"/>
      <c r="F380" s="46"/>
      <c r="I380" s="20"/>
    </row>
    <row r="381" spans="2:16">
      <c r="C381" s="1"/>
      <c r="F381" s="46"/>
      <c r="I381" s="20"/>
    </row>
    <row r="382" spans="2:16">
      <c r="B382" s="3" t="s">
        <v>199</v>
      </c>
      <c r="C382" s="3"/>
      <c r="D382" s="3"/>
      <c r="F382" s="2" t="s">
        <v>2</v>
      </c>
      <c r="G382" s="2" t="s">
        <v>55</v>
      </c>
      <c r="H382" s="2" t="s">
        <v>149</v>
      </c>
      <c r="I382" s="2" t="s">
        <v>82</v>
      </c>
      <c r="J382" s="2" t="s">
        <v>7</v>
      </c>
      <c r="K382" s="2" t="s">
        <v>190</v>
      </c>
      <c r="L382" s="2" t="s">
        <v>188</v>
      </c>
      <c r="M382" s="2" t="s">
        <v>9</v>
      </c>
      <c r="N382" s="2" t="s">
        <v>10</v>
      </c>
      <c r="O382" s="2" t="s">
        <v>11</v>
      </c>
    </row>
    <row r="383" spans="2:16">
      <c r="F383" s="2" t="s">
        <v>196</v>
      </c>
      <c r="G383" s="2"/>
      <c r="H383" s="2" t="s">
        <v>150</v>
      </c>
      <c r="I383" s="2"/>
      <c r="J383" s="2" t="s">
        <v>180</v>
      </c>
      <c r="K383" s="2" t="s">
        <v>57</v>
      </c>
      <c r="L383" s="2" t="s">
        <v>189</v>
      </c>
      <c r="M383" s="2"/>
      <c r="N383" s="2"/>
      <c r="O383" s="2"/>
    </row>
    <row r="384" spans="2:16">
      <c r="C384" s="6" t="s">
        <v>12</v>
      </c>
      <c r="D384" s="4" t="s">
        <v>57</v>
      </c>
      <c r="E384" s="4"/>
      <c r="F384" s="4">
        <v>761.79</v>
      </c>
      <c r="G384" s="4"/>
      <c r="H384" s="4"/>
      <c r="I384" s="4">
        <v>245.65</v>
      </c>
      <c r="J384" s="4">
        <v>300</v>
      </c>
      <c r="K384" s="4"/>
      <c r="L384" s="4"/>
      <c r="M384" s="4">
        <v>2.21</v>
      </c>
      <c r="N384" s="4">
        <f>SUM(F384:M384)</f>
        <v>1309.6500000000001</v>
      </c>
      <c r="O384" s="4">
        <f>F378</f>
        <v>1889.03</v>
      </c>
      <c r="P384" s="4">
        <f>SUM(N384:O384)</f>
        <v>3198.6800000000003</v>
      </c>
    </row>
    <row r="385" spans="3:16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3:16">
      <c r="C386" s="6" t="s">
        <v>13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3:16">
      <c r="C387" s="7" t="s">
        <v>185</v>
      </c>
      <c r="D387" s="4"/>
      <c r="E387" s="4"/>
      <c r="F387" s="4"/>
      <c r="G387" s="4"/>
      <c r="H387" s="4"/>
      <c r="I387" s="4">
        <v>-242.5</v>
      </c>
      <c r="J387" s="4"/>
      <c r="K387" s="4">
        <v>-51.2</v>
      </c>
      <c r="L387" s="4"/>
      <c r="M387" s="4"/>
      <c r="N387" s="4"/>
      <c r="O387" s="4"/>
      <c r="P387" s="4"/>
    </row>
    <row r="388" spans="3:16">
      <c r="C388" s="7" t="s">
        <v>67</v>
      </c>
      <c r="D388" s="4"/>
      <c r="E388" s="4"/>
      <c r="F388" s="4">
        <v>-758.42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3:16">
      <c r="C389" s="7" t="s">
        <v>191</v>
      </c>
      <c r="D389" s="4"/>
      <c r="E389" s="4"/>
      <c r="F389" s="4"/>
      <c r="G389" s="4"/>
      <c r="H389" s="4"/>
      <c r="I389" s="4"/>
      <c r="J389" s="4"/>
      <c r="K389" s="4">
        <v>-75</v>
      </c>
      <c r="L389" s="4"/>
      <c r="M389" s="4"/>
      <c r="N389" s="4"/>
      <c r="O389" s="4"/>
      <c r="P389" s="4"/>
    </row>
    <row r="390" spans="3:16">
      <c r="C390" s="7" t="s">
        <v>192</v>
      </c>
      <c r="D390" s="4"/>
      <c r="E390" s="4"/>
      <c r="F390" s="4"/>
      <c r="G390" s="4"/>
      <c r="H390" s="4"/>
      <c r="I390" s="4"/>
      <c r="J390" s="4"/>
      <c r="K390" s="4"/>
      <c r="L390" s="4">
        <v>-135</v>
      </c>
      <c r="M390" s="4"/>
      <c r="N390" s="4"/>
      <c r="O390" s="4"/>
      <c r="P390" s="4"/>
    </row>
    <row r="391" spans="3:16">
      <c r="C391" s="7" t="s">
        <v>193</v>
      </c>
      <c r="D391" s="4"/>
      <c r="E391" s="4"/>
      <c r="F391" s="4"/>
      <c r="G391" s="4"/>
      <c r="H391" s="4"/>
      <c r="I391" s="4"/>
      <c r="J391" s="4"/>
      <c r="K391" s="4"/>
      <c r="L391" s="4">
        <v>-65</v>
      </c>
      <c r="M391" s="4"/>
      <c r="N391" s="4"/>
      <c r="O391" s="4"/>
      <c r="P391" s="4"/>
    </row>
    <row r="392" spans="3:16">
      <c r="C392" s="7" t="s">
        <v>194</v>
      </c>
      <c r="D392" s="4"/>
      <c r="E392" s="4"/>
      <c r="F392" s="4"/>
      <c r="G392" s="4"/>
      <c r="H392" s="4"/>
      <c r="I392" s="4"/>
      <c r="J392" s="4"/>
      <c r="K392" s="4"/>
      <c r="L392" s="4">
        <v>-300</v>
      </c>
      <c r="M392" s="4"/>
      <c r="N392" s="4"/>
      <c r="O392" s="4"/>
      <c r="P392" s="4"/>
    </row>
    <row r="393" spans="3:16">
      <c r="C393" s="7" t="s">
        <v>195</v>
      </c>
      <c r="D393" s="4"/>
      <c r="E393" s="4"/>
      <c r="F393" s="4"/>
      <c r="H393" s="4"/>
      <c r="I393" s="4"/>
      <c r="J393" s="4"/>
      <c r="K393" s="4"/>
      <c r="L393" s="4">
        <v>-87.3</v>
      </c>
      <c r="M393" s="4"/>
      <c r="N393" s="4"/>
      <c r="O393" s="4"/>
      <c r="P393" s="4"/>
    </row>
    <row r="394" spans="3:16">
      <c r="C394" s="7" t="s">
        <v>57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3:16">
      <c r="C395" s="7" t="s">
        <v>10</v>
      </c>
      <c r="D395" s="4"/>
      <c r="E395" s="4"/>
      <c r="F395" s="4">
        <f>SUM(F387:F394)</f>
        <v>-758.42</v>
      </c>
      <c r="G395" s="4">
        <f t="shared" ref="G395:M395" si="46">SUM(G387:G394)</f>
        <v>0</v>
      </c>
      <c r="H395" s="4">
        <f t="shared" si="46"/>
        <v>0</v>
      </c>
      <c r="I395" s="4">
        <f t="shared" si="46"/>
        <v>-242.5</v>
      </c>
      <c r="J395" s="4">
        <f t="shared" si="46"/>
        <v>0</v>
      </c>
      <c r="K395" s="4">
        <f t="shared" si="46"/>
        <v>-126.2</v>
      </c>
      <c r="L395" s="4">
        <f t="shared" si="46"/>
        <v>-587.29999999999995</v>
      </c>
      <c r="M395" s="4">
        <f t="shared" si="46"/>
        <v>0</v>
      </c>
      <c r="N395" s="4">
        <f>SUM(F395:M395)</f>
        <v>-1714.4199999999998</v>
      </c>
      <c r="O395" s="4">
        <f>SUM(O388:O392)</f>
        <v>0</v>
      </c>
      <c r="P395" s="4">
        <f>SUM(N395:O395)</f>
        <v>-1714.4199999999998</v>
      </c>
    </row>
    <row r="396" spans="3:16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3:16">
      <c r="C397" s="4" t="s">
        <v>19</v>
      </c>
      <c r="D397" s="4"/>
      <c r="E397" s="4"/>
      <c r="F397" s="8">
        <f t="shared" ref="F397:P397" si="47">+F384+F395</f>
        <v>3.3700000000000045</v>
      </c>
      <c r="G397" s="8">
        <f t="shared" si="47"/>
        <v>0</v>
      </c>
      <c r="H397" s="8">
        <f t="shared" si="47"/>
        <v>0</v>
      </c>
      <c r="I397" s="8">
        <f t="shared" si="47"/>
        <v>3.1500000000000057</v>
      </c>
      <c r="J397" s="8">
        <f t="shared" si="47"/>
        <v>300</v>
      </c>
      <c r="K397" s="8">
        <f t="shared" si="47"/>
        <v>-126.2</v>
      </c>
      <c r="L397" s="8">
        <f t="shared" si="47"/>
        <v>-587.29999999999995</v>
      </c>
      <c r="M397" s="8">
        <f t="shared" si="47"/>
        <v>2.21</v>
      </c>
      <c r="N397" s="8">
        <f t="shared" si="47"/>
        <v>-404.76999999999975</v>
      </c>
      <c r="O397" s="8">
        <f t="shared" si="47"/>
        <v>1889.03</v>
      </c>
      <c r="P397" s="8">
        <f t="shared" si="47"/>
        <v>1484.2600000000004</v>
      </c>
    </row>
    <row r="398" spans="3:16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401" spans="2:16">
      <c r="C401" t="s">
        <v>21</v>
      </c>
      <c r="F401" s="4">
        <v>1500</v>
      </c>
    </row>
    <row r="402" spans="2:16">
      <c r="C402" t="s">
        <v>198</v>
      </c>
      <c r="F402" s="4">
        <v>30.47</v>
      </c>
    </row>
    <row r="403" spans="2:16" ht="15.75" thickBot="1">
      <c r="C403" t="s">
        <v>158</v>
      </c>
      <c r="F403" s="4">
        <v>3.04</v>
      </c>
    </row>
    <row r="404" spans="2:16" ht="16.5" thickTop="1" thickBot="1">
      <c r="C404" s="1" t="s">
        <v>87</v>
      </c>
      <c r="F404" s="45">
        <f>SUM(F401:F403)</f>
        <v>1533.51</v>
      </c>
    </row>
    <row r="405" spans="2:16" ht="15.75" thickTop="1"/>
    <row r="406" spans="2:16">
      <c r="B406" s="3" t="s">
        <v>200</v>
      </c>
      <c r="C406" s="3"/>
      <c r="D406" s="3"/>
      <c r="F406" s="2" t="s">
        <v>2</v>
      </c>
      <c r="G406" s="2" t="s">
        <v>55</v>
      </c>
      <c r="H406" s="2" t="s">
        <v>149</v>
      </c>
      <c r="I406" s="2" t="s">
        <v>82</v>
      </c>
      <c r="J406" s="2" t="s">
        <v>7</v>
      </c>
      <c r="K406" s="2" t="s">
        <v>190</v>
      </c>
      <c r="L406" s="2" t="s">
        <v>201</v>
      </c>
      <c r="M406" s="2" t="s">
        <v>9</v>
      </c>
      <c r="N406" s="2" t="s">
        <v>10</v>
      </c>
      <c r="O406" s="2" t="s">
        <v>11</v>
      </c>
    </row>
    <row r="407" spans="2:16">
      <c r="F407" s="2" t="s">
        <v>196</v>
      </c>
      <c r="G407" s="2"/>
      <c r="H407" s="2" t="s">
        <v>150</v>
      </c>
      <c r="I407" s="2"/>
      <c r="J407" s="2"/>
      <c r="K407" s="2" t="s">
        <v>57</v>
      </c>
      <c r="L407" s="2"/>
      <c r="M407" s="2"/>
      <c r="N407" s="2"/>
      <c r="O407" s="2"/>
    </row>
    <row r="408" spans="2:16">
      <c r="C408" s="6" t="s">
        <v>12</v>
      </c>
      <c r="D408" s="4" t="s">
        <v>57</v>
      </c>
      <c r="E408" s="4"/>
      <c r="F408" s="4">
        <v>456.05</v>
      </c>
      <c r="G408" s="4"/>
      <c r="H408" s="4"/>
      <c r="I408" s="4"/>
      <c r="J408" s="4">
        <v>150</v>
      </c>
      <c r="K408" s="4"/>
      <c r="L408" s="4"/>
      <c r="M408" s="4"/>
      <c r="N408" s="4">
        <f>SUM(F408:M408)</f>
        <v>606.04999999999995</v>
      </c>
      <c r="O408" s="4">
        <f>F404</f>
        <v>1533.51</v>
      </c>
      <c r="P408" s="4">
        <f>SUM(M408:O408)</f>
        <v>2139.56</v>
      </c>
    </row>
    <row r="409" spans="2:16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2:16">
      <c r="C410" s="6" t="s">
        <v>13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2:16">
      <c r="C411" s="7" t="s">
        <v>185</v>
      </c>
      <c r="D411" s="4"/>
      <c r="E411" s="4"/>
      <c r="F411" s="4"/>
      <c r="G411" s="4"/>
      <c r="H411" s="4">
        <f>-38.39-39</f>
        <v>-77.39</v>
      </c>
      <c r="I411" s="4"/>
      <c r="J411" s="4"/>
      <c r="K411" s="4"/>
      <c r="L411" s="4"/>
      <c r="M411" s="4"/>
      <c r="N411" s="4"/>
      <c r="O411" s="4"/>
      <c r="P411" s="4"/>
    </row>
    <row r="412" spans="2:16">
      <c r="C412" s="7" t="s">
        <v>67</v>
      </c>
      <c r="D412" s="4" t="s">
        <v>197</v>
      </c>
      <c r="E412" s="4"/>
      <c r="F412" s="4">
        <v>-464.45</v>
      </c>
      <c r="G412" s="4"/>
      <c r="I412" s="4"/>
      <c r="J412" s="4"/>
      <c r="K412" s="4"/>
      <c r="L412" s="4"/>
      <c r="M412" s="4"/>
      <c r="N412" s="4"/>
      <c r="O412" s="4"/>
      <c r="P412" s="4"/>
    </row>
    <row r="413" spans="2:16">
      <c r="C413" s="7" t="s">
        <v>195</v>
      </c>
      <c r="D413" s="4"/>
      <c r="E413" s="4"/>
      <c r="F413" s="4"/>
      <c r="H413" s="4"/>
      <c r="I413" s="4"/>
      <c r="J413" s="4"/>
      <c r="L413" s="4">
        <v>-101.59</v>
      </c>
      <c r="M413" s="4"/>
      <c r="N413" s="4"/>
      <c r="O413" s="4"/>
      <c r="P413" s="4"/>
    </row>
    <row r="414" spans="2:16">
      <c r="C414" s="7" t="s">
        <v>57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2:16">
      <c r="C415" s="7" t="s">
        <v>10</v>
      </c>
      <c r="D415" s="4"/>
      <c r="E415" s="4"/>
      <c r="F415" s="4">
        <f>SUM(F409:F414)</f>
        <v>-464.45</v>
      </c>
      <c r="G415" s="4">
        <f t="shared" ref="G415:M415" si="48">SUM(G409:G414)</f>
        <v>0</v>
      </c>
      <c r="H415" s="4">
        <f t="shared" si="48"/>
        <v>-77.39</v>
      </c>
      <c r="I415" s="4">
        <f t="shared" si="48"/>
        <v>0</v>
      </c>
      <c r="J415" s="4">
        <f t="shared" si="48"/>
        <v>0</v>
      </c>
      <c r="K415" s="4">
        <f t="shared" si="48"/>
        <v>0</v>
      </c>
      <c r="L415" s="4">
        <f t="shared" si="48"/>
        <v>-101.59</v>
      </c>
      <c r="M415" s="4">
        <f t="shared" si="48"/>
        <v>0</v>
      </c>
      <c r="N415" s="4">
        <f>SUM(F415:M415)</f>
        <v>-643.43000000000006</v>
      </c>
      <c r="O415" s="4"/>
      <c r="P415" s="4">
        <f>SUM(N415:O415)</f>
        <v>-643.43000000000006</v>
      </c>
    </row>
    <row r="416" spans="2:16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3:17">
      <c r="C417" s="4" t="s">
        <v>19</v>
      </c>
      <c r="D417" s="4"/>
      <c r="E417" s="4"/>
      <c r="F417" s="8">
        <f t="shared" ref="F417:O417" si="49">+F408+F415</f>
        <v>-8.3999999999999773</v>
      </c>
      <c r="G417" s="8">
        <f t="shared" si="49"/>
        <v>0</v>
      </c>
      <c r="H417" s="8">
        <f t="shared" si="49"/>
        <v>-77.39</v>
      </c>
      <c r="I417" s="8">
        <f t="shared" si="49"/>
        <v>0</v>
      </c>
      <c r="J417" s="8">
        <f t="shared" si="49"/>
        <v>150</v>
      </c>
      <c r="K417" s="8">
        <f t="shared" si="49"/>
        <v>0</v>
      </c>
      <c r="L417" s="8">
        <f t="shared" si="49"/>
        <v>-101.59</v>
      </c>
      <c r="M417" s="8">
        <f t="shared" si="49"/>
        <v>0</v>
      </c>
      <c r="N417" s="8">
        <f t="shared" si="49"/>
        <v>-37.380000000000109</v>
      </c>
      <c r="O417" s="8">
        <f t="shared" si="49"/>
        <v>1533.51</v>
      </c>
      <c r="P417" s="8">
        <f>SUM(N417:O417)</f>
        <v>1496.1299999999999</v>
      </c>
      <c r="Q417" s="4"/>
    </row>
    <row r="421" spans="3:17">
      <c r="C421" t="s">
        <v>21</v>
      </c>
      <c r="F421" s="4">
        <v>1201.3499999999999</v>
      </c>
    </row>
    <row r="422" spans="3:17">
      <c r="C422" t="s">
        <v>198</v>
      </c>
      <c r="F422" s="4">
        <v>294.24</v>
      </c>
    </row>
    <row r="423" spans="3:17" ht="15.75" thickBot="1">
      <c r="C423" t="s">
        <v>158</v>
      </c>
      <c r="F423" s="4">
        <v>0.64</v>
      </c>
    </row>
    <row r="424" spans="3:17" ht="16.5" thickTop="1" thickBot="1">
      <c r="C424" s="1" t="s">
        <v>87</v>
      </c>
      <c r="F424" s="45">
        <f>SUM(F421:F423)</f>
        <v>1496.23</v>
      </c>
    </row>
    <row r="425" spans="3:17" ht="15.75" thickTop="1"/>
    <row r="848" spans="10:10">
      <c r="J848">
        <v>6</v>
      </c>
    </row>
  </sheetData>
  <pageMargins left="0" right="0" top="0.39370078740157483" bottom="0" header="0.31496062992125984" footer="0.31496062992125984"/>
  <pageSetup scale="83" orientation="landscape" r:id="rId1"/>
  <ignoredErrors>
    <ignoredError sqref="J415:K415 M415 F4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2"/>
  <sheetViews>
    <sheetView view="pageBreakPreview" zoomScale="60" zoomScaleNormal="75" workbookViewId="0">
      <pane ySplit="2" topLeftCell="A126" activePane="bottomLeft" state="frozen"/>
      <selection pane="bottomLeft" activeCell="A3" sqref="A3:U24"/>
    </sheetView>
  </sheetViews>
  <sheetFormatPr defaultRowHeight="15"/>
  <cols>
    <col min="2" max="2" width="12" bestFit="1" customWidth="1"/>
    <col min="3" max="3" width="21.140625" bestFit="1" customWidth="1"/>
    <col min="4" max="5" width="11.5703125" customWidth="1"/>
    <col min="6" max="6" width="9" customWidth="1"/>
    <col min="7" max="7" width="9.42578125" customWidth="1"/>
    <col min="8" max="8" width="12.7109375" customWidth="1"/>
    <col min="9" max="9" width="7" customWidth="1"/>
    <col min="10" max="10" width="9.42578125" customWidth="1"/>
    <col min="11" max="11" width="8.42578125" customWidth="1"/>
    <col min="12" max="12" width="10.28515625" customWidth="1"/>
    <col min="13" max="13" width="12" customWidth="1"/>
    <col min="14" max="14" width="6.85546875" customWidth="1"/>
    <col min="15" max="15" width="30.28515625" customWidth="1"/>
    <col min="16" max="17" width="11.5703125" customWidth="1"/>
    <col min="18" max="18" width="11.140625" customWidth="1"/>
    <col min="19" max="19" width="9.7109375" bestFit="1" customWidth="1"/>
    <col min="20" max="20" width="10.85546875" bestFit="1" customWidth="1"/>
    <col min="21" max="21" width="9.28515625" bestFit="1" customWidth="1"/>
  </cols>
  <sheetData>
    <row r="1" spans="1:21">
      <c r="A1" t="s">
        <v>26</v>
      </c>
    </row>
    <row r="2" spans="1:21">
      <c r="D2" s="11" t="s">
        <v>10</v>
      </c>
      <c r="E2" s="11" t="s">
        <v>2</v>
      </c>
      <c r="F2" s="11" t="s">
        <v>32</v>
      </c>
      <c r="G2" s="11" t="s">
        <v>6</v>
      </c>
      <c r="H2" s="11" t="s">
        <v>33</v>
      </c>
      <c r="I2" s="11" t="s">
        <v>9</v>
      </c>
      <c r="J2" s="11" t="s">
        <v>34</v>
      </c>
      <c r="K2" s="14" t="s">
        <v>35</v>
      </c>
      <c r="L2" s="15"/>
      <c r="P2" s="11" t="s">
        <v>10</v>
      </c>
      <c r="Q2" s="11" t="s">
        <v>2</v>
      </c>
      <c r="R2" s="11" t="s">
        <v>32</v>
      </c>
      <c r="S2" s="11" t="s">
        <v>6</v>
      </c>
      <c r="T2" s="11" t="s">
        <v>33</v>
      </c>
      <c r="U2" s="11" t="s">
        <v>35</v>
      </c>
    </row>
    <row r="3" spans="1:21">
      <c r="B3" s="13" t="s">
        <v>12</v>
      </c>
      <c r="D3" s="12"/>
      <c r="E3" s="12"/>
      <c r="F3" s="12"/>
      <c r="G3" s="12"/>
      <c r="H3" s="12"/>
      <c r="I3" s="12"/>
      <c r="J3" s="12"/>
      <c r="K3" s="12"/>
      <c r="L3" s="15"/>
      <c r="M3" s="13" t="s">
        <v>13</v>
      </c>
      <c r="N3" s="17"/>
    </row>
    <row r="4" spans="1:21">
      <c r="D4" s="12"/>
      <c r="E4" s="12"/>
      <c r="F4" s="12"/>
      <c r="G4" s="12"/>
      <c r="H4" s="12"/>
      <c r="I4" s="12"/>
      <c r="J4" s="12"/>
      <c r="K4" s="12"/>
      <c r="L4" s="15"/>
      <c r="M4" s="10"/>
      <c r="N4" s="18"/>
    </row>
    <row r="5" spans="1:21">
      <c r="B5" s="10">
        <v>39883</v>
      </c>
      <c r="C5" t="s">
        <v>27</v>
      </c>
      <c r="D5" s="4">
        <v>1237</v>
      </c>
      <c r="L5" s="15"/>
      <c r="M5" s="10"/>
      <c r="N5" s="18"/>
    </row>
    <row r="6" spans="1:21">
      <c r="B6" s="10"/>
      <c r="D6" s="4"/>
      <c r="L6" s="15"/>
      <c r="M6" s="16">
        <v>39901</v>
      </c>
      <c r="N6" s="19">
        <v>63</v>
      </c>
      <c r="O6" t="s">
        <v>36</v>
      </c>
      <c r="P6" s="20">
        <f>SUM(Q6:U6)</f>
        <v>25</v>
      </c>
      <c r="Q6" s="20"/>
      <c r="R6" s="20"/>
      <c r="S6" s="20"/>
      <c r="T6" s="20"/>
      <c r="U6" s="20">
        <v>25</v>
      </c>
    </row>
    <row r="7" spans="1:21">
      <c r="B7" s="10"/>
      <c r="D7" s="4"/>
      <c r="L7" s="15"/>
      <c r="M7" s="10"/>
      <c r="N7" s="18"/>
      <c r="P7" s="20"/>
      <c r="Q7" s="20"/>
      <c r="R7" s="20"/>
      <c r="S7" s="20"/>
      <c r="T7" s="20"/>
      <c r="U7" s="20"/>
    </row>
    <row r="8" spans="1:21">
      <c r="B8" s="10"/>
      <c r="D8" s="4"/>
      <c r="L8" s="15"/>
      <c r="M8" s="10">
        <v>40116</v>
      </c>
      <c r="N8" s="18" t="s">
        <v>37</v>
      </c>
      <c r="O8" t="s">
        <v>38</v>
      </c>
      <c r="P8" s="20">
        <f>SUM(Q8:U8)</f>
        <v>18.95</v>
      </c>
      <c r="Q8" s="20"/>
      <c r="R8" s="20"/>
      <c r="S8" s="20"/>
      <c r="T8" s="20"/>
      <c r="U8" s="20">
        <v>18.95</v>
      </c>
    </row>
    <row r="9" spans="1:21">
      <c r="B9" s="10"/>
      <c r="L9" s="15"/>
      <c r="M9" s="10"/>
      <c r="N9" s="18"/>
      <c r="P9" s="20"/>
      <c r="Q9" s="20"/>
      <c r="R9" s="20"/>
      <c r="S9" s="20"/>
      <c r="T9" s="20"/>
      <c r="U9" s="20"/>
    </row>
    <row r="10" spans="1:21">
      <c r="B10" s="10">
        <v>40178</v>
      </c>
      <c r="C10" t="s">
        <v>8</v>
      </c>
      <c r="D10" s="4">
        <f>SUM(E10:K10)</f>
        <v>30</v>
      </c>
      <c r="E10" s="4"/>
      <c r="F10" s="4"/>
      <c r="G10" s="4"/>
      <c r="H10" s="4"/>
      <c r="I10" s="4"/>
      <c r="J10" s="4"/>
      <c r="K10" s="4">
        <v>30</v>
      </c>
      <c r="L10" s="15"/>
      <c r="M10" s="10"/>
      <c r="N10" s="18"/>
      <c r="P10" s="20"/>
      <c r="Q10" s="20"/>
      <c r="R10" s="20"/>
      <c r="S10" s="20"/>
      <c r="T10" s="20"/>
      <c r="U10" s="20"/>
    </row>
    <row r="11" spans="1:21">
      <c r="B11" s="10"/>
      <c r="D11" s="4"/>
      <c r="E11" s="4"/>
      <c r="F11" s="4"/>
      <c r="G11" s="4"/>
      <c r="H11" s="4"/>
      <c r="I11" s="4"/>
      <c r="J11" s="4"/>
      <c r="K11" s="4"/>
      <c r="L11" s="15"/>
      <c r="M11" s="10">
        <v>40202</v>
      </c>
      <c r="N11" s="18">
        <v>64</v>
      </c>
      <c r="O11" t="s">
        <v>14</v>
      </c>
      <c r="P11" s="20">
        <f>SUM(Q11:U11)</f>
        <v>1288</v>
      </c>
      <c r="Q11" s="20">
        <v>1288</v>
      </c>
      <c r="R11" s="20"/>
      <c r="S11" s="20"/>
      <c r="T11" s="20"/>
      <c r="U11" s="20"/>
    </row>
    <row r="12" spans="1:21">
      <c r="B12" s="10">
        <v>40183</v>
      </c>
      <c r="C12" t="s">
        <v>28</v>
      </c>
      <c r="D12" s="4">
        <f>SUM(E12:K12)</f>
        <v>1102</v>
      </c>
      <c r="E12" s="4">
        <v>1102</v>
      </c>
      <c r="F12" s="4"/>
      <c r="G12" s="4"/>
      <c r="H12" s="4"/>
      <c r="I12" s="4"/>
      <c r="J12" s="4"/>
      <c r="K12" s="4"/>
      <c r="L12" s="15"/>
      <c r="M12" s="10"/>
      <c r="N12" s="18"/>
      <c r="P12" s="20"/>
      <c r="Q12" s="20"/>
      <c r="R12" s="20"/>
      <c r="S12" s="20"/>
      <c r="T12" s="20"/>
      <c r="U12" s="20"/>
    </row>
    <row r="13" spans="1:21">
      <c r="B13" s="10"/>
      <c r="D13" s="4"/>
      <c r="E13" s="4"/>
      <c r="F13" s="4"/>
      <c r="G13" s="4"/>
      <c r="H13" s="4"/>
      <c r="I13" s="4"/>
      <c r="J13" s="4"/>
      <c r="K13" s="4"/>
      <c r="L13" s="15"/>
      <c r="M13" s="10"/>
      <c r="N13" s="18"/>
      <c r="P13" s="20"/>
      <c r="Q13" s="20"/>
      <c r="R13" s="20"/>
      <c r="S13" s="20"/>
      <c r="T13" s="20"/>
      <c r="U13" s="20"/>
    </row>
    <row r="14" spans="1:21">
      <c r="B14" s="10">
        <v>40203</v>
      </c>
      <c r="C14" t="s">
        <v>3</v>
      </c>
      <c r="D14" s="4">
        <f>SUM(E14:K14)</f>
        <v>150</v>
      </c>
      <c r="E14" s="4"/>
      <c r="F14" s="4"/>
      <c r="G14" s="4"/>
      <c r="H14" s="4"/>
      <c r="I14" s="4"/>
      <c r="J14" s="4"/>
      <c r="K14" s="4">
        <v>150</v>
      </c>
      <c r="L14" s="15"/>
      <c r="M14" s="10"/>
      <c r="N14" s="18"/>
      <c r="P14" s="20"/>
      <c r="Q14" s="20"/>
      <c r="R14" s="20"/>
      <c r="S14" s="20"/>
      <c r="T14" s="20"/>
      <c r="U14" s="20"/>
    </row>
    <row r="15" spans="1:21">
      <c r="B15" s="10"/>
      <c r="D15" s="4"/>
      <c r="E15" s="4"/>
      <c r="F15" s="4"/>
      <c r="G15" s="4"/>
      <c r="H15" s="4"/>
      <c r="I15" s="4"/>
      <c r="J15" s="4"/>
      <c r="K15" s="4"/>
      <c r="L15" s="15"/>
      <c r="M15" s="10"/>
      <c r="N15" s="18"/>
      <c r="P15" s="20"/>
      <c r="Q15" s="20"/>
      <c r="R15" s="20"/>
      <c r="S15" s="20"/>
      <c r="T15" s="20"/>
      <c r="U15" s="20"/>
    </row>
    <row r="16" spans="1:21">
      <c r="B16" s="10">
        <v>40217</v>
      </c>
      <c r="C16" t="s">
        <v>28</v>
      </c>
      <c r="D16" s="4">
        <f>SUM(E16:K16)</f>
        <v>232</v>
      </c>
      <c r="E16" s="4">
        <v>232</v>
      </c>
      <c r="F16" s="4"/>
      <c r="G16" s="4"/>
      <c r="H16" s="4"/>
      <c r="I16" s="4"/>
      <c r="J16" s="4"/>
      <c r="K16" s="4"/>
      <c r="L16" s="15"/>
      <c r="M16" s="10">
        <v>40217</v>
      </c>
      <c r="N16" s="18" t="s">
        <v>37</v>
      </c>
      <c r="O16" t="s">
        <v>39</v>
      </c>
      <c r="P16" s="20">
        <f t="shared" ref="P16:P21" si="0">SUM(Q16:U16)</f>
        <v>11.05</v>
      </c>
      <c r="Q16" s="20"/>
      <c r="R16" s="20"/>
      <c r="S16" s="20"/>
      <c r="T16" s="20"/>
      <c r="U16" s="20">
        <v>11.05</v>
      </c>
    </row>
    <row r="17" spans="2:21">
      <c r="B17" s="10"/>
      <c r="D17" s="4"/>
      <c r="E17" s="4"/>
      <c r="F17" s="4"/>
      <c r="G17" s="4"/>
      <c r="H17" s="4"/>
      <c r="I17" s="4"/>
      <c r="J17" s="4"/>
      <c r="K17" s="4"/>
      <c r="L17" s="15"/>
      <c r="M17" s="10"/>
      <c r="N17" s="18">
        <v>65</v>
      </c>
      <c r="O17" t="s">
        <v>40</v>
      </c>
      <c r="P17" s="20">
        <f t="shared" si="0"/>
        <v>87.49</v>
      </c>
      <c r="Q17" s="20">
        <v>7.41</v>
      </c>
      <c r="R17" s="20">
        <v>14.77</v>
      </c>
      <c r="S17" s="20">
        <v>29.76</v>
      </c>
      <c r="T17" s="20"/>
      <c r="U17" s="20">
        <v>35.549999999999997</v>
      </c>
    </row>
    <row r="18" spans="2:21">
      <c r="B18" s="10">
        <v>40217</v>
      </c>
      <c r="C18" t="s">
        <v>29</v>
      </c>
      <c r="D18" s="4">
        <f>SUM(E18:K18)</f>
        <v>235</v>
      </c>
      <c r="E18" s="4"/>
      <c r="F18" s="4"/>
      <c r="G18" s="4"/>
      <c r="H18" s="4"/>
      <c r="I18" s="4"/>
      <c r="J18" s="4"/>
      <c r="K18" s="4">
        <v>235</v>
      </c>
      <c r="L18" s="15"/>
      <c r="M18" s="10"/>
      <c r="N18" s="18">
        <v>66</v>
      </c>
      <c r="O18" t="s">
        <v>41</v>
      </c>
      <c r="P18" s="20">
        <f t="shared" si="0"/>
        <v>29.95</v>
      </c>
      <c r="Q18" s="20"/>
      <c r="R18" s="20"/>
      <c r="S18" s="20"/>
      <c r="T18" s="20"/>
      <c r="U18" s="20">
        <v>29.95</v>
      </c>
    </row>
    <row r="19" spans="2:21">
      <c r="B19" s="10"/>
      <c r="D19" s="4"/>
      <c r="E19" s="4"/>
      <c r="F19" s="4"/>
      <c r="G19" s="4"/>
      <c r="H19" s="4"/>
      <c r="I19" s="4"/>
      <c r="J19" s="4"/>
      <c r="K19" s="4"/>
      <c r="L19" s="15"/>
      <c r="M19" s="10"/>
      <c r="N19" s="18">
        <v>67</v>
      </c>
      <c r="O19" t="s">
        <v>42</v>
      </c>
      <c r="P19" s="20">
        <f t="shared" si="0"/>
        <v>6.19</v>
      </c>
      <c r="Q19" s="20"/>
      <c r="R19" s="20">
        <v>6.19</v>
      </c>
      <c r="S19" s="20"/>
      <c r="T19" s="20"/>
      <c r="U19" s="20"/>
    </row>
    <row r="20" spans="2:21">
      <c r="B20" s="10">
        <v>40238</v>
      </c>
      <c r="C20" t="s">
        <v>30</v>
      </c>
      <c r="D20" s="4">
        <f>SUM(E20:K20)</f>
        <v>143.19999999999999</v>
      </c>
      <c r="E20" s="4"/>
      <c r="F20" s="4"/>
      <c r="G20" s="4"/>
      <c r="H20" s="4"/>
      <c r="I20" s="4"/>
      <c r="J20" s="4">
        <v>143.19999999999999</v>
      </c>
      <c r="K20" s="4"/>
      <c r="L20" s="15"/>
      <c r="M20" s="10"/>
      <c r="N20" s="18">
        <v>68</v>
      </c>
      <c r="O20" t="s">
        <v>43</v>
      </c>
      <c r="P20" s="20">
        <f t="shared" si="0"/>
        <v>0</v>
      </c>
      <c r="Q20" s="20"/>
      <c r="R20" s="20"/>
      <c r="S20" s="20"/>
      <c r="T20" s="20"/>
      <c r="U20" s="20"/>
    </row>
    <row r="21" spans="2:21">
      <c r="B21" s="10"/>
      <c r="D21" s="4"/>
      <c r="E21" s="4"/>
      <c r="F21" s="4"/>
      <c r="G21" s="4"/>
      <c r="H21" s="4"/>
      <c r="I21" s="4"/>
      <c r="J21" s="4"/>
      <c r="K21" s="4"/>
      <c r="L21" s="15"/>
      <c r="M21" s="10"/>
      <c r="N21" s="18">
        <v>69</v>
      </c>
      <c r="O21" t="s">
        <v>44</v>
      </c>
      <c r="P21" s="20">
        <f t="shared" si="0"/>
        <v>275</v>
      </c>
      <c r="Q21" s="20"/>
      <c r="R21" s="20"/>
      <c r="S21" s="20"/>
      <c r="T21" s="20"/>
      <c r="U21" s="20">
        <v>275</v>
      </c>
    </row>
    <row r="22" spans="2:21">
      <c r="B22" s="10">
        <v>40268</v>
      </c>
      <c r="C22" t="s">
        <v>31</v>
      </c>
      <c r="D22" s="4">
        <f>SUM(E22:K22)</f>
        <v>0.48</v>
      </c>
      <c r="E22" s="4"/>
      <c r="F22" s="4"/>
      <c r="G22" s="4"/>
      <c r="H22" s="4"/>
      <c r="I22" s="4">
        <v>0.48</v>
      </c>
      <c r="J22" s="4"/>
      <c r="K22" s="4"/>
      <c r="L22" s="15"/>
      <c r="M22" s="10"/>
      <c r="N22" s="18"/>
      <c r="P22" s="20"/>
      <c r="Q22" s="20"/>
      <c r="R22" s="20"/>
      <c r="S22" s="20"/>
      <c r="T22" s="20"/>
      <c r="U22" s="20"/>
    </row>
    <row r="23" spans="2:21">
      <c r="B23" s="10"/>
      <c r="L23" s="15"/>
      <c r="M23" s="10">
        <v>39903</v>
      </c>
      <c r="N23" s="18"/>
      <c r="O23" t="s">
        <v>45</v>
      </c>
      <c r="P23" s="20">
        <v>1388.05</v>
      </c>
      <c r="Q23" s="20"/>
      <c r="R23" s="20"/>
      <c r="S23" s="20"/>
      <c r="T23" s="20"/>
      <c r="U23" s="20"/>
    </row>
    <row r="24" spans="2:21">
      <c r="D24" s="8">
        <f>SUM(D4:D23)</f>
        <v>3129.68</v>
      </c>
      <c r="E24" s="8">
        <f t="shared" ref="E24:K24" si="1">SUM(E4:E23)</f>
        <v>1334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0.48</v>
      </c>
      <c r="J24" s="8">
        <f t="shared" si="1"/>
        <v>143.19999999999999</v>
      </c>
      <c r="K24" s="8">
        <f t="shared" si="1"/>
        <v>415</v>
      </c>
      <c r="L24" s="15"/>
      <c r="M24" s="10"/>
      <c r="N24" s="18"/>
      <c r="P24" s="8">
        <f>SUM(P4:P23)</f>
        <v>3129.6800000000003</v>
      </c>
      <c r="Q24" s="8">
        <f t="shared" ref="Q24" si="2">SUM(Q4:Q23)</f>
        <v>1295.4100000000001</v>
      </c>
      <c r="R24" s="8">
        <f t="shared" ref="R24" si="3">SUM(R4:R23)</f>
        <v>20.96</v>
      </c>
      <c r="S24" s="8">
        <f t="shared" ref="S24" si="4">SUM(S4:S23)</f>
        <v>29.76</v>
      </c>
      <c r="T24" s="8">
        <f t="shared" ref="T24" si="5">SUM(T4:T23)</f>
        <v>0</v>
      </c>
      <c r="U24" s="8">
        <f t="shared" ref="U24" si="6">SUM(U4:U23)</f>
        <v>395.5</v>
      </c>
    </row>
    <row r="25" spans="2:21">
      <c r="B25" s="10"/>
      <c r="L25" s="15"/>
      <c r="M25" s="10"/>
      <c r="N25" s="18"/>
      <c r="P25" s="20"/>
      <c r="Q25" s="20"/>
      <c r="R25" s="20"/>
      <c r="S25" s="20"/>
      <c r="T25" s="20"/>
      <c r="U25" s="20"/>
    </row>
    <row r="26" spans="2:21">
      <c r="B26" s="10">
        <v>40269</v>
      </c>
      <c r="C26" t="s">
        <v>27</v>
      </c>
      <c r="D26" s="20">
        <f>+P23</f>
        <v>1388.05</v>
      </c>
      <c r="E26" s="4"/>
      <c r="F26" s="4"/>
      <c r="G26" s="4"/>
      <c r="H26" s="4"/>
      <c r="I26" s="4"/>
      <c r="J26" s="4"/>
      <c r="K26" s="4"/>
      <c r="L26" s="15"/>
      <c r="M26" s="10"/>
      <c r="N26" s="18"/>
      <c r="P26" s="20"/>
      <c r="Q26" s="20"/>
      <c r="R26" s="20"/>
      <c r="S26" s="20"/>
      <c r="T26" s="20"/>
      <c r="U26" s="20"/>
    </row>
    <row r="27" spans="2:21">
      <c r="B27" s="10"/>
      <c r="E27" s="4"/>
      <c r="F27" s="4"/>
      <c r="G27" s="4"/>
      <c r="H27" s="4"/>
      <c r="I27" s="4"/>
      <c r="J27" s="4"/>
      <c r="K27" s="4"/>
      <c r="L27" s="15"/>
      <c r="M27" s="10"/>
      <c r="N27" s="18"/>
      <c r="P27" s="20"/>
      <c r="Q27" s="20"/>
      <c r="R27" s="20"/>
      <c r="S27" s="20"/>
      <c r="T27" s="20"/>
      <c r="U27" s="20"/>
    </row>
    <row r="28" spans="2:21">
      <c r="B28" s="10">
        <v>40295</v>
      </c>
      <c r="C28" t="s">
        <v>46</v>
      </c>
      <c r="D28" s="4">
        <f>SUM(E28:K28)</f>
        <v>65</v>
      </c>
      <c r="E28" s="4"/>
      <c r="F28" s="4"/>
      <c r="G28" s="4">
        <v>65</v>
      </c>
      <c r="H28" s="4"/>
      <c r="I28" s="4"/>
      <c r="J28" s="4"/>
      <c r="K28" s="4"/>
      <c r="L28" s="15"/>
      <c r="M28" s="16">
        <v>40663</v>
      </c>
      <c r="N28" s="19" t="s">
        <v>37</v>
      </c>
      <c r="O28" t="s">
        <v>52</v>
      </c>
      <c r="P28" s="20">
        <f>SUM(Q28:U28)</f>
        <v>30</v>
      </c>
      <c r="Q28" s="20"/>
      <c r="R28" s="20"/>
      <c r="S28" s="20"/>
      <c r="T28" s="20"/>
      <c r="U28" s="20">
        <v>30</v>
      </c>
    </row>
    <row r="29" spans="2:21">
      <c r="B29" s="10">
        <v>40310</v>
      </c>
      <c r="C29" t="s">
        <v>46</v>
      </c>
      <c r="D29" s="4">
        <f t="shared" ref="D29:D43" si="7">SUM(E29:K29)</f>
        <v>30</v>
      </c>
      <c r="E29" s="4"/>
      <c r="F29" s="4"/>
      <c r="G29" s="4">
        <v>30</v>
      </c>
      <c r="H29" s="4"/>
      <c r="I29" s="4"/>
      <c r="J29" s="4"/>
      <c r="K29" s="4"/>
      <c r="L29" s="15"/>
      <c r="M29" s="10"/>
      <c r="N29" s="18" t="s">
        <v>37</v>
      </c>
      <c r="O29" t="s">
        <v>54</v>
      </c>
      <c r="P29" s="20">
        <f>SUM(Q29:U29)</f>
        <v>16.489999999999998</v>
      </c>
      <c r="Q29" s="20"/>
      <c r="R29" s="20"/>
      <c r="S29" s="20"/>
      <c r="T29" s="20"/>
      <c r="U29" s="20">
        <v>16.489999999999998</v>
      </c>
    </row>
    <row r="30" spans="2:21">
      <c r="B30" s="10"/>
      <c r="C30" t="s">
        <v>46</v>
      </c>
      <c r="D30" s="4">
        <f t="shared" si="7"/>
        <v>10</v>
      </c>
      <c r="E30" s="4"/>
      <c r="F30" s="4"/>
      <c r="G30" s="4">
        <v>10</v>
      </c>
      <c r="H30" s="4"/>
      <c r="I30" s="4"/>
      <c r="J30" s="4"/>
      <c r="K30" s="4"/>
      <c r="L30" s="15"/>
      <c r="M30" s="10">
        <v>40336</v>
      </c>
      <c r="N30" s="18">
        <v>70</v>
      </c>
      <c r="O30" t="s">
        <v>48</v>
      </c>
      <c r="P30" s="20">
        <f>SUM(Q30:U30)</f>
        <v>838.5</v>
      </c>
      <c r="Q30" s="20"/>
      <c r="R30" s="20"/>
      <c r="S30" s="20">
        <v>838.5</v>
      </c>
      <c r="T30" s="20"/>
      <c r="U30" s="20"/>
    </row>
    <row r="31" spans="2:21">
      <c r="B31" s="10">
        <v>40317</v>
      </c>
      <c r="C31" t="s">
        <v>46</v>
      </c>
      <c r="D31" s="4">
        <f t="shared" si="7"/>
        <v>20</v>
      </c>
      <c r="E31" s="4"/>
      <c r="F31" s="4"/>
      <c r="G31" s="4">
        <v>20</v>
      </c>
      <c r="H31" s="4"/>
      <c r="I31" s="4"/>
      <c r="J31" s="4"/>
      <c r="K31" s="4"/>
      <c r="L31" s="15"/>
      <c r="M31" s="10"/>
      <c r="N31" s="18"/>
      <c r="P31" s="20"/>
      <c r="Q31" s="20"/>
      <c r="R31" s="20"/>
      <c r="S31" s="20"/>
      <c r="T31" s="20"/>
      <c r="U31" s="20"/>
    </row>
    <row r="32" spans="2:21">
      <c r="B32" s="10">
        <v>40336</v>
      </c>
      <c r="C32" t="s">
        <v>46</v>
      </c>
      <c r="D32" s="4">
        <f t="shared" si="7"/>
        <v>30</v>
      </c>
      <c r="E32" s="4"/>
      <c r="F32" s="4"/>
      <c r="G32" s="4">
        <v>30</v>
      </c>
      <c r="H32" s="4"/>
      <c r="I32" s="4"/>
      <c r="J32" s="4"/>
      <c r="K32" s="4"/>
      <c r="L32" s="15"/>
      <c r="M32" s="10"/>
      <c r="N32" s="18"/>
      <c r="P32" s="20"/>
      <c r="Q32" s="20"/>
      <c r="R32" s="20"/>
      <c r="S32" s="20"/>
      <c r="T32" s="20"/>
      <c r="U32" s="20"/>
    </row>
    <row r="33" spans="2:21">
      <c r="B33" s="10">
        <v>40339</v>
      </c>
      <c r="C33" t="s">
        <v>46</v>
      </c>
      <c r="D33" s="4">
        <f t="shared" si="7"/>
        <v>60</v>
      </c>
      <c r="E33" s="4"/>
      <c r="F33" s="4"/>
      <c r="G33" s="4">
        <v>60</v>
      </c>
      <c r="H33" s="4"/>
      <c r="I33" s="4"/>
      <c r="J33" s="4"/>
      <c r="K33" s="4"/>
      <c r="L33" s="15"/>
      <c r="M33" s="10"/>
      <c r="N33" s="18"/>
      <c r="P33" s="20"/>
      <c r="Q33" s="20"/>
      <c r="R33" s="20"/>
      <c r="S33" s="20"/>
      <c r="T33" s="20"/>
      <c r="U33" s="20"/>
    </row>
    <row r="34" spans="2:21">
      <c r="B34" s="10">
        <v>40497</v>
      </c>
      <c r="C34" t="s">
        <v>33</v>
      </c>
      <c r="D34" s="4">
        <f t="shared" si="7"/>
        <v>99</v>
      </c>
      <c r="E34" s="4"/>
      <c r="F34" s="4"/>
      <c r="G34" s="4"/>
      <c r="H34" s="4">
        <v>99</v>
      </c>
      <c r="I34" s="4"/>
      <c r="J34" s="4"/>
      <c r="K34" s="4"/>
      <c r="L34" s="15"/>
      <c r="M34" s="10">
        <v>40355</v>
      </c>
      <c r="N34" s="18">
        <v>71</v>
      </c>
      <c r="O34" t="s">
        <v>49</v>
      </c>
      <c r="P34" s="20">
        <f>SUM(Q34:U34)</f>
        <v>94</v>
      </c>
      <c r="Q34" s="20"/>
      <c r="R34" s="20"/>
      <c r="S34" s="20"/>
      <c r="T34" s="20">
        <v>94</v>
      </c>
      <c r="U34" s="20"/>
    </row>
    <row r="35" spans="2:21">
      <c r="B35" s="10">
        <v>40560</v>
      </c>
      <c r="C35" t="s">
        <v>28</v>
      </c>
      <c r="D35" s="4">
        <f t="shared" si="7"/>
        <v>1031.5</v>
      </c>
      <c r="E35" s="4">
        <v>1031.5</v>
      </c>
      <c r="F35" s="4"/>
      <c r="G35" s="4"/>
      <c r="H35" s="4"/>
      <c r="I35" s="4"/>
      <c r="J35" s="4"/>
      <c r="K35" s="4"/>
      <c r="L35" s="15"/>
      <c r="M35" s="10"/>
      <c r="N35" s="18"/>
      <c r="P35" s="20"/>
      <c r="Q35" s="20"/>
      <c r="R35" s="20"/>
      <c r="S35" s="20"/>
      <c r="T35" s="20"/>
      <c r="U35" s="20"/>
    </row>
    <row r="36" spans="2:21">
      <c r="B36" s="10">
        <v>40560</v>
      </c>
      <c r="C36" t="s">
        <v>47</v>
      </c>
      <c r="D36" s="4">
        <f t="shared" si="7"/>
        <v>300</v>
      </c>
      <c r="E36" s="4"/>
      <c r="F36" s="4"/>
      <c r="G36" s="4"/>
      <c r="H36" s="4"/>
      <c r="I36" s="4"/>
      <c r="J36" s="4">
        <v>300</v>
      </c>
      <c r="K36" s="4"/>
      <c r="L36" s="15"/>
      <c r="M36" s="10">
        <v>40567</v>
      </c>
      <c r="N36" s="18">
        <v>72</v>
      </c>
      <c r="O36" t="s">
        <v>43</v>
      </c>
      <c r="P36" s="20">
        <f t="shared" ref="P36" si="8">SUM(Q36:U36)</f>
        <v>0</v>
      </c>
      <c r="Q36" s="20"/>
      <c r="R36" s="20"/>
      <c r="S36" s="20"/>
      <c r="T36" s="20"/>
      <c r="U36" s="20"/>
    </row>
    <row r="37" spans="2:21">
      <c r="B37" s="10">
        <v>40568</v>
      </c>
      <c r="C37" t="s">
        <v>53</v>
      </c>
      <c r="D37" s="4">
        <f t="shared" si="7"/>
        <v>281</v>
      </c>
      <c r="E37" s="4">
        <v>177</v>
      </c>
      <c r="F37" s="4"/>
      <c r="G37" s="4"/>
      <c r="H37" s="4"/>
      <c r="I37" s="4"/>
      <c r="J37" s="4"/>
      <c r="K37" s="4">
        <f>49+25+30</f>
        <v>104</v>
      </c>
      <c r="L37" s="21"/>
      <c r="M37" s="10"/>
      <c r="N37" s="18"/>
      <c r="P37" s="20"/>
      <c r="Q37" s="20"/>
      <c r="R37" s="20"/>
      <c r="S37" s="20"/>
      <c r="T37" s="20"/>
      <c r="U37" s="20"/>
    </row>
    <row r="38" spans="2:21">
      <c r="B38" s="10"/>
      <c r="D38" s="4">
        <f t="shared" si="7"/>
        <v>0</v>
      </c>
      <c r="E38" s="4"/>
      <c r="F38" s="4"/>
      <c r="G38" s="4"/>
      <c r="H38" s="4"/>
      <c r="I38" s="4"/>
      <c r="J38" s="4"/>
      <c r="K38" s="4"/>
      <c r="L38" s="15"/>
      <c r="M38" s="10"/>
      <c r="N38" s="18"/>
      <c r="P38" s="20"/>
      <c r="Q38" s="20"/>
      <c r="R38" s="20"/>
      <c r="S38" s="20"/>
      <c r="T38" s="20"/>
      <c r="U38" s="20"/>
    </row>
    <row r="39" spans="2:21">
      <c r="B39" s="10"/>
      <c r="D39" s="4">
        <f t="shared" si="7"/>
        <v>0</v>
      </c>
      <c r="E39" s="4"/>
      <c r="F39" s="4"/>
      <c r="G39" s="4"/>
      <c r="H39" s="4"/>
      <c r="I39" s="4"/>
      <c r="J39" s="4"/>
      <c r="K39" s="4"/>
      <c r="L39" s="15"/>
      <c r="M39" s="10">
        <v>40568</v>
      </c>
      <c r="N39" s="18">
        <v>73</v>
      </c>
      <c r="O39" t="s">
        <v>50</v>
      </c>
      <c r="P39" s="20">
        <f t="shared" ref="P39:P44" si="9">SUM(Q39:U39)</f>
        <v>1174.5</v>
      </c>
      <c r="Q39" s="20">
        <v>1174.5</v>
      </c>
      <c r="R39" s="20"/>
      <c r="S39" s="20"/>
      <c r="T39" s="20"/>
      <c r="U39" s="20"/>
    </row>
    <row r="40" spans="2:21">
      <c r="B40" s="10"/>
      <c r="D40" s="4">
        <f t="shared" si="7"/>
        <v>0</v>
      </c>
      <c r="E40" s="4"/>
      <c r="F40" s="4"/>
      <c r="G40" s="4"/>
      <c r="H40" s="4"/>
      <c r="I40" s="4"/>
      <c r="J40" s="4"/>
      <c r="K40" s="4"/>
      <c r="L40" s="15"/>
      <c r="M40" s="10"/>
      <c r="N40" s="18" t="s">
        <v>37</v>
      </c>
      <c r="O40" t="s">
        <v>51</v>
      </c>
      <c r="P40" s="20">
        <f t="shared" si="9"/>
        <v>30</v>
      </c>
      <c r="Q40" s="20">
        <v>30</v>
      </c>
      <c r="R40" s="20"/>
      <c r="S40" s="20"/>
      <c r="T40" s="20"/>
      <c r="U40" s="20"/>
    </row>
    <row r="41" spans="2:21">
      <c r="B41" s="10"/>
      <c r="D41" s="4">
        <f t="shared" si="7"/>
        <v>0</v>
      </c>
      <c r="E41" s="4"/>
      <c r="F41" s="4"/>
      <c r="G41" s="4"/>
      <c r="H41" s="4"/>
      <c r="I41" s="4"/>
      <c r="J41" s="4"/>
      <c r="K41" s="4"/>
      <c r="L41" s="15"/>
      <c r="M41" s="10"/>
      <c r="N41" s="18" t="s">
        <v>37</v>
      </c>
      <c r="O41" t="s">
        <v>55</v>
      </c>
      <c r="P41" s="20">
        <f t="shared" si="9"/>
        <v>25</v>
      </c>
      <c r="Q41" s="20" t="s">
        <v>57</v>
      </c>
      <c r="R41" s="20"/>
      <c r="S41" s="20"/>
      <c r="T41" s="20"/>
      <c r="U41" s="20">
        <v>25</v>
      </c>
    </row>
    <row r="42" spans="2:21">
      <c r="B42" s="10">
        <v>40633</v>
      </c>
      <c r="C42" t="s">
        <v>9</v>
      </c>
      <c r="D42" s="4">
        <f t="shared" si="7"/>
        <v>0.33</v>
      </c>
      <c r="E42" s="4"/>
      <c r="F42" s="4"/>
      <c r="G42" s="4"/>
      <c r="H42" s="4"/>
      <c r="I42" s="4">
        <v>0.33</v>
      </c>
      <c r="J42" s="4"/>
      <c r="K42" s="4"/>
      <c r="L42" s="15"/>
      <c r="M42" s="10"/>
      <c r="N42" s="18" t="s">
        <v>37</v>
      </c>
      <c r="O42" t="s">
        <v>56</v>
      </c>
      <c r="P42" s="20">
        <f t="shared" si="9"/>
        <v>3.6</v>
      </c>
      <c r="Q42" s="20"/>
      <c r="R42" s="20">
        <v>3.6</v>
      </c>
      <c r="S42" s="20"/>
      <c r="T42" s="20"/>
      <c r="U42" s="20"/>
    </row>
    <row r="43" spans="2:21">
      <c r="B43" s="10"/>
      <c r="D43" s="4">
        <f t="shared" si="7"/>
        <v>0</v>
      </c>
      <c r="E43" s="4"/>
      <c r="F43" s="4"/>
      <c r="G43" s="4"/>
      <c r="H43" s="4"/>
      <c r="I43" s="4"/>
      <c r="J43" s="4"/>
      <c r="K43" s="4"/>
      <c r="L43" s="15"/>
      <c r="M43" s="10"/>
      <c r="N43" s="18" t="s">
        <v>37</v>
      </c>
      <c r="O43" t="s">
        <v>58</v>
      </c>
      <c r="P43" s="20">
        <f t="shared" si="9"/>
        <v>17.54</v>
      </c>
      <c r="Q43" s="20"/>
      <c r="R43" s="20">
        <v>17.54</v>
      </c>
      <c r="S43" s="20"/>
      <c r="T43" s="20"/>
      <c r="U43" s="20"/>
    </row>
    <row r="44" spans="2:21">
      <c r="B44" s="10"/>
      <c r="D44" s="4"/>
      <c r="E44" s="4"/>
      <c r="F44" s="4"/>
      <c r="G44" s="4"/>
      <c r="H44" s="4"/>
      <c r="I44" s="4"/>
      <c r="J44" s="4"/>
      <c r="K44" s="4"/>
      <c r="L44" s="15"/>
      <c r="M44" s="10"/>
      <c r="N44" s="18"/>
      <c r="P44" s="20">
        <f t="shared" si="9"/>
        <v>0</v>
      </c>
      <c r="Q44" s="20"/>
      <c r="R44" s="20"/>
      <c r="S44" s="20"/>
      <c r="T44" s="20"/>
      <c r="U44" s="20"/>
    </row>
    <row r="45" spans="2:21">
      <c r="B45" s="10"/>
      <c r="D45" s="4"/>
      <c r="E45" s="4"/>
      <c r="F45" s="4"/>
      <c r="G45" s="4"/>
      <c r="H45" s="4"/>
      <c r="I45" s="4"/>
      <c r="J45" s="4"/>
      <c r="K45" s="4"/>
      <c r="L45" s="15"/>
      <c r="M45" s="10"/>
      <c r="N45" s="18"/>
      <c r="P45" s="20"/>
      <c r="Q45" s="20"/>
      <c r="R45" s="20"/>
      <c r="S45" s="20"/>
      <c r="T45" s="20"/>
    </row>
    <row r="46" spans="2:21">
      <c r="B46" s="10"/>
      <c r="E46" s="4"/>
      <c r="F46" s="4"/>
      <c r="G46" s="4"/>
      <c r="H46" s="4"/>
      <c r="I46" s="4"/>
      <c r="J46" s="4"/>
      <c r="K46" s="4"/>
      <c r="L46" s="15"/>
      <c r="M46" s="10">
        <v>40633</v>
      </c>
      <c r="N46" s="18"/>
      <c r="O46" t="s">
        <v>45</v>
      </c>
      <c r="P46" s="20">
        <v>1085.25</v>
      </c>
      <c r="Q46" s="20"/>
      <c r="R46" s="20"/>
      <c r="S46" s="20"/>
      <c r="T46" s="20"/>
    </row>
    <row r="47" spans="2:21">
      <c r="B47" s="10"/>
      <c r="D47" s="8">
        <f>SUM(D26:D46)</f>
        <v>3314.88</v>
      </c>
      <c r="E47" s="8">
        <f t="shared" ref="E47" si="10">SUM(E26:E46)</f>
        <v>1208.5</v>
      </c>
      <c r="F47" s="8">
        <f t="shared" ref="F47" si="11">SUM(F26:F46)</f>
        <v>0</v>
      </c>
      <c r="G47" s="8">
        <f t="shared" ref="G47" si="12">SUM(G26:G46)</f>
        <v>215</v>
      </c>
      <c r="H47" s="8">
        <f t="shared" ref="H47" si="13">SUM(H26:H46)</f>
        <v>99</v>
      </c>
      <c r="I47" s="8">
        <f t="shared" ref="I47" si="14">SUM(I26:I46)</f>
        <v>0.33</v>
      </c>
      <c r="J47" s="8">
        <f t="shared" ref="J47" si="15">SUM(J26:J46)</f>
        <v>300</v>
      </c>
      <c r="K47" s="8">
        <f t="shared" ref="K47" si="16">SUM(K26:K46)</f>
        <v>104</v>
      </c>
      <c r="L47" s="15"/>
      <c r="M47" s="10"/>
      <c r="N47" s="18"/>
      <c r="P47" s="8">
        <f>SUM(P26:P46)</f>
        <v>3314.8799999999997</v>
      </c>
      <c r="Q47" s="8">
        <f t="shared" ref="Q47" si="17">SUM(Q26:Q46)</f>
        <v>1204.5</v>
      </c>
      <c r="R47" s="8">
        <f t="shared" ref="R47" si="18">SUM(R26:R46)</f>
        <v>21.14</v>
      </c>
      <c r="S47" s="8">
        <f t="shared" ref="S47" si="19">SUM(S26:S46)</f>
        <v>838.5</v>
      </c>
      <c r="T47" s="8">
        <f t="shared" ref="T47:U47" si="20">SUM(T26:T46)</f>
        <v>94</v>
      </c>
      <c r="U47" s="8">
        <f t="shared" si="20"/>
        <v>71.489999999999995</v>
      </c>
    </row>
    <row r="48" spans="2:21">
      <c r="B48" s="10"/>
      <c r="L48" s="15"/>
      <c r="M48" s="10"/>
    </row>
    <row r="49" spans="2:21">
      <c r="B49" s="10">
        <v>40634</v>
      </c>
      <c r="C49" t="str">
        <f>C26</f>
        <v>Balance B/Forward</v>
      </c>
      <c r="D49" s="20">
        <f>+P46</f>
        <v>1085.25</v>
      </c>
      <c r="L49" s="15"/>
      <c r="M49" s="10"/>
    </row>
    <row r="50" spans="2:21">
      <c r="B50" s="10"/>
      <c r="L50" s="15"/>
      <c r="M50" s="10">
        <v>40701</v>
      </c>
      <c r="N50">
        <v>75</v>
      </c>
      <c r="O50" t="s">
        <v>69</v>
      </c>
      <c r="P50" s="20">
        <f t="shared" ref="P50:P57" si="21">SUM(Q50:U50)</f>
        <v>124</v>
      </c>
      <c r="Q50" s="23"/>
      <c r="R50" s="23"/>
      <c r="S50" s="23"/>
      <c r="T50" s="23"/>
      <c r="U50" s="23">
        <v>124</v>
      </c>
    </row>
    <row r="51" spans="2:21">
      <c r="B51" s="10"/>
      <c r="L51" s="15"/>
      <c r="M51" s="10"/>
      <c r="P51" s="20" t="s">
        <v>57</v>
      </c>
      <c r="Q51" s="23"/>
      <c r="R51" s="23"/>
      <c r="S51" s="23"/>
      <c r="T51" s="23"/>
      <c r="U51" s="23"/>
    </row>
    <row r="52" spans="2:21">
      <c r="B52" s="10">
        <v>40773</v>
      </c>
      <c r="C52" t="s">
        <v>74</v>
      </c>
      <c r="D52" s="4">
        <f t="shared" ref="D52:D58" si="22">SUM(E52:K52)</f>
        <v>153.9</v>
      </c>
      <c r="E52" s="23"/>
      <c r="F52" s="23"/>
      <c r="G52" s="23"/>
      <c r="H52" s="23"/>
      <c r="I52" s="23"/>
      <c r="J52" s="23">
        <v>153.9</v>
      </c>
      <c r="K52" s="23"/>
      <c r="L52" s="15"/>
      <c r="M52" s="10">
        <v>40765</v>
      </c>
      <c r="N52">
        <v>76</v>
      </c>
      <c r="O52" t="s">
        <v>70</v>
      </c>
      <c r="P52" s="20">
        <f t="shared" si="21"/>
        <v>50</v>
      </c>
      <c r="Q52" s="23"/>
      <c r="R52" s="23"/>
      <c r="S52" s="23"/>
      <c r="T52" s="23"/>
      <c r="U52" s="23">
        <v>50</v>
      </c>
    </row>
    <row r="53" spans="2:21">
      <c r="B53" s="10"/>
      <c r="D53" s="4" t="s">
        <v>57</v>
      </c>
      <c r="E53" s="23"/>
      <c r="F53" s="23"/>
      <c r="G53" s="23"/>
      <c r="H53" s="23"/>
      <c r="I53" s="23"/>
      <c r="J53" s="23"/>
      <c r="K53" s="23"/>
      <c r="L53" s="15"/>
      <c r="M53" s="10"/>
      <c r="P53" s="20" t="s">
        <v>57</v>
      </c>
      <c r="Q53" s="23"/>
      <c r="R53" s="23"/>
      <c r="S53" s="23"/>
      <c r="T53" s="23"/>
      <c r="U53" s="23"/>
    </row>
    <row r="54" spans="2:21">
      <c r="B54" s="10">
        <v>40876</v>
      </c>
      <c r="C54" t="s">
        <v>28</v>
      </c>
      <c r="D54" s="4">
        <f t="shared" si="22"/>
        <v>773.5</v>
      </c>
      <c r="E54" s="23">
        <v>773.5</v>
      </c>
      <c r="F54" s="23"/>
      <c r="G54" s="23"/>
      <c r="H54" s="23"/>
      <c r="I54" s="23"/>
      <c r="J54" s="23"/>
      <c r="K54" s="23"/>
      <c r="L54" s="15"/>
      <c r="M54" s="10"/>
      <c r="P54" s="20" t="s">
        <v>57</v>
      </c>
      <c r="Q54" s="23"/>
      <c r="R54" s="23"/>
      <c r="S54" s="23"/>
      <c r="T54" s="23"/>
      <c r="U54" s="23"/>
    </row>
    <row r="55" spans="2:21">
      <c r="B55" s="10">
        <v>40885</v>
      </c>
      <c r="C55" t="s">
        <v>28</v>
      </c>
      <c r="D55" s="4">
        <f t="shared" si="22"/>
        <v>476</v>
      </c>
      <c r="E55" s="23">
        <v>476</v>
      </c>
      <c r="F55" s="23"/>
      <c r="G55" s="23"/>
      <c r="H55" s="23"/>
      <c r="I55" s="23"/>
      <c r="J55" s="23"/>
      <c r="K55" s="24"/>
      <c r="M55" s="10">
        <v>40879</v>
      </c>
      <c r="N55">
        <v>77</v>
      </c>
      <c r="O55" t="s">
        <v>71</v>
      </c>
      <c r="P55" s="20">
        <f t="shared" si="21"/>
        <v>67.48</v>
      </c>
      <c r="Q55" s="23"/>
      <c r="R55" s="23"/>
      <c r="S55" s="23"/>
      <c r="T55" s="23"/>
      <c r="U55" s="23">
        <v>67.48</v>
      </c>
    </row>
    <row r="56" spans="2:21">
      <c r="B56" s="10">
        <v>40905</v>
      </c>
      <c r="C56" t="s">
        <v>28</v>
      </c>
      <c r="D56" s="4">
        <f t="shared" si="22"/>
        <v>59.5</v>
      </c>
      <c r="E56" s="23">
        <v>59.5</v>
      </c>
      <c r="F56" s="23"/>
      <c r="G56" s="23"/>
      <c r="H56" s="23"/>
      <c r="I56" s="23"/>
      <c r="J56" s="23"/>
      <c r="K56" s="24"/>
      <c r="M56" s="10"/>
      <c r="P56" s="20" t="s">
        <v>57</v>
      </c>
      <c r="Q56" s="23"/>
      <c r="R56" s="23"/>
      <c r="S56" s="23"/>
      <c r="T56" s="23"/>
      <c r="U56" s="23"/>
    </row>
    <row r="57" spans="2:21">
      <c r="B57" s="10"/>
      <c r="D57" s="4">
        <f t="shared" si="22"/>
        <v>0.37</v>
      </c>
      <c r="E57" s="23"/>
      <c r="F57" s="23"/>
      <c r="G57" s="23"/>
      <c r="H57" s="23"/>
      <c r="I57" s="23">
        <v>0.37</v>
      </c>
      <c r="J57" s="23"/>
      <c r="K57" s="24"/>
      <c r="M57" s="10">
        <v>40931</v>
      </c>
      <c r="N57" t="s">
        <v>72</v>
      </c>
      <c r="O57" t="s">
        <v>73</v>
      </c>
      <c r="P57" s="20">
        <f t="shared" si="21"/>
        <v>1368</v>
      </c>
      <c r="Q57" s="4">
        <v>1368</v>
      </c>
      <c r="R57" s="23"/>
      <c r="S57" s="23"/>
      <c r="T57" s="23"/>
      <c r="U57" s="23"/>
    </row>
    <row r="58" spans="2:21">
      <c r="B58" s="10">
        <v>40921</v>
      </c>
      <c r="C58" t="s">
        <v>28</v>
      </c>
      <c r="D58" s="4">
        <f t="shared" si="22"/>
        <v>119</v>
      </c>
      <c r="E58" s="23">
        <v>119</v>
      </c>
      <c r="F58" s="23"/>
      <c r="G58" s="23"/>
      <c r="H58" s="23"/>
      <c r="I58" s="23"/>
      <c r="J58" s="23"/>
      <c r="K58" s="24"/>
      <c r="M58" s="10"/>
      <c r="N58" t="s">
        <v>37</v>
      </c>
      <c r="O58" t="s">
        <v>51</v>
      </c>
      <c r="P58" s="20">
        <f>SUM(Q58)</f>
        <v>60</v>
      </c>
      <c r="Q58" s="23">
        <v>60</v>
      </c>
      <c r="R58" s="23"/>
      <c r="S58" s="23"/>
      <c r="T58" s="23"/>
      <c r="U58" s="23"/>
    </row>
    <row r="59" spans="2:21">
      <c r="B59" s="10">
        <v>40931</v>
      </c>
      <c r="C59" t="s">
        <v>3</v>
      </c>
      <c r="D59" s="23">
        <f>SUM(F59:K59)</f>
        <v>125</v>
      </c>
      <c r="F59" s="23"/>
      <c r="G59" s="23"/>
      <c r="H59" s="23"/>
      <c r="I59" s="23"/>
      <c r="J59" s="23"/>
      <c r="K59" s="4">
        <v>125</v>
      </c>
      <c r="M59" s="10"/>
      <c r="P59" s="20"/>
      <c r="Q59" s="23"/>
      <c r="R59" s="23"/>
      <c r="S59" s="23"/>
      <c r="T59" s="23"/>
      <c r="U59" s="23"/>
    </row>
    <row r="60" spans="2:21">
      <c r="B60" s="10"/>
      <c r="D60" s="4"/>
      <c r="E60" s="23"/>
      <c r="F60" s="23"/>
      <c r="G60" s="23"/>
      <c r="H60" s="23"/>
      <c r="I60" s="23"/>
      <c r="J60" s="23"/>
      <c r="K60" s="24"/>
      <c r="M60" s="10">
        <v>40967</v>
      </c>
      <c r="O60" t="s">
        <v>4</v>
      </c>
      <c r="P60" s="20">
        <f>SUM(Q60)</f>
        <v>8.82</v>
      </c>
      <c r="Q60" s="23">
        <v>8.82</v>
      </c>
      <c r="R60" s="23"/>
      <c r="S60" s="23"/>
      <c r="T60" s="23"/>
      <c r="U60" s="23"/>
    </row>
    <row r="61" spans="2:21">
      <c r="B61" s="10"/>
      <c r="D61" s="4"/>
      <c r="E61" s="23"/>
      <c r="F61" s="23"/>
      <c r="G61" s="23"/>
      <c r="H61" s="23"/>
      <c r="I61" s="23"/>
      <c r="J61" s="23"/>
      <c r="K61" s="24"/>
      <c r="M61" s="10"/>
      <c r="P61" s="20"/>
      <c r="Q61" s="23"/>
      <c r="R61" s="23"/>
      <c r="S61" s="23"/>
      <c r="T61" s="23"/>
      <c r="U61" s="23"/>
    </row>
    <row r="62" spans="2:21">
      <c r="B62" s="10" t="s">
        <v>57</v>
      </c>
      <c r="C62" t="s">
        <v>57</v>
      </c>
      <c r="D62" s="23" t="s">
        <v>57</v>
      </c>
      <c r="E62" s="4" t="s">
        <v>57</v>
      </c>
      <c r="F62" s="4" t="s">
        <v>57</v>
      </c>
      <c r="G62" s="4"/>
      <c r="H62" s="4"/>
      <c r="I62" s="4"/>
      <c r="J62" s="4"/>
      <c r="K62" s="26"/>
      <c r="L62" s="4"/>
      <c r="M62" s="4"/>
      <c r="N62" s="4"/>
      <c r="O62" s="4"/>
      <c r="P62" s="4" t="s">
        <v>57</v>
      </c>
      <c r="Q62" s="4"/>
      <c r="R62" s="4"/>
      <c r="S62" s="4"/>
      <c r="T62" s="4"/>
      <c r="U62" s="4"/>
    </row>
    <row r="63" spans="2:21">
      <c r="B63" s="10"/>
      <c r="D63" s="23"/>
      <c r="E63" s="4"/>
      <c r="F63" s="4"/>
      <c r="G63" s="4"/>
      <c r="H63" s="4"/>
      <c r="I63" s="4"/>
      <c r="J63" s="4"/>
      <c r="K63" s="26"/>
      <c r="L63" s="4"/>
      <c r="M63" s="10">
        <v>40999</v>
      </c>
      <c r="N63" s="4"/>
      <c r="O63" s="4" t="s">
        <v>45</v>
      </c>
      <c r="P63" s="4">
        <f>110.59+1000.08+3.55</f>
        <v>1114.22</v>
      </c>
      <c r="Q63" s="4"/>
      <c r="R63" s="4"/>
      <c r="S63" s="4"/>
      <c r="T63" s="4"/>
      <c r="U63" s="4"/>
    </row>
    <row r="64" spans="2:21">
      <c r="B64" s="10"/>
      <c r="D64" s="25">
        <f>SUM(D49:D62)</f>
        <v>2792.52</v>
      </c>
      <c r="E64" s="25">
        <f t="shared" ref="E64:K64" si="23">SUM(E49:E62)</f>
        <v>1428</v>
      </c>
      <c r="F64" s="25">
        <f t="shared" si="23"/>
        <v>0</v>
      </c>
      <c r="G64" s="25">
        <f t="shared" si="23"/>
        <v>0</v>
      </c>
      <c r="H64" s="25">
        <f t="shared" si="23"/>
        <v>0</v>
      </c>
      <c r="I64" s="25">
        <f t="shared" si="23"/>
        <v>0.37</v>
      </c>
      <c r="J64" s="25">
        <f t="shared" si="23"/>
        <v>153.9</v>
      </c>
      <c r="K64" s="25">
        <f t="shared" si="23"/>
        <v>125</v>
      </c>
      <c r="L64" s="4"/>
      <c r="M64" s="10"/>
      <c r="N64" s="4"/>
      <c r="O64" s="4"/>
      <c r="P64" s="8">
        <f t="shared" ref="P64:T64" si="24">SUM(P49:P63)</f>
        <v>2792.52</v>
      </c>
      <c r="Q64" s="8">
        <f t="shared" si="24"/>
        <v>1436.82</v>
      </c>
      <c r="R64" s="8">
        <f t="shared" si="24"/>
        <v>0</v>
      </c>
      <c r="S64" s="8">
        <f t="shared" si="24"/>
        <v>0</v>
      </c>
      <c r="T64" s="8">
        <f t="shared" si="24"/>
        <v>0</v>
      </c>
      <c r="U64" s="8">
        <f>SUM(U49:U63)</f>
        <v>241.48000000000002</v>
      </c>
    </row>
    <row r="65" spans="1:21">
      <c r="B65" s="10"/>
      <c r="D65" s="33"/>
      <c r="E65" s="33"/>
      <c r="F65" s="33"/>
      <c r="G65" s="33"/>
      <c r="H65" s="33"/>
      <c r="I65" s="33"/>
      <c r="J65" s="33"/>
      <c r="K65" s="34"/>
      <c r="L65" s="4"/>
      <c r="M65" s="10"/>
      <c r="N65" s="4"/>
      <c r="O65" s="4"/>
      <c r="P65" s="35"/>
      <c r="Q65" s="35"/>
      <c r="R65" s="35"/>
      <c r="S65" s="35"/>
      <c r="T65" s="35"/>
      <c r="U65" s="35"/>
    </row>
    <row r="66" spans="1:21">
      <c r="A66" s="36" t="s">
        <v>26</v>
      </c>
    </row>
    <row r="67" spans="1:21">
      <c r="D67" s="11" t="s">
        <v>10</v>
      </c>
      <c r="E67" s="11" t="s">
        <v>2</v>
      </c>
      <c r="F67" s="11" t="s">
        <v>32</v>
      </c>
      <c r="G67" s="11" t="s">
        <v>6</v>
      </c>
      <c r="H67" s="11" t="s">
        <v>33</v>
      </c>
      <c r="I67" s="11" t="s">
        <v>9</v>
      </c>
      <c r="J67" s="11" t="s">
        <v>34</v>
      </c>
      <c r="K67" s="14" t="s">
        <v>35</v>
      </c>
      <c r="L67" s="15"/>
      <c r="P67" s="11" t="s">
        <v>10</v>
      </c>
      <c r="Q67" s="11" t="s">
        <v>2</v>
      </c>
      <c r="R67" s="11" t="s">
        <v>32</v>
      </c>
      <c r="S67" s="11" t="s">
        <v>6</v>
      </c>
      <c r="T67" s="11" t="s">
        <v>33</v>
      </c>
      <c r="U67" s="11" t="s">
        <v>35</v>
      </c>
    </row>
    <row r="68" spans="1:21">
      <c r="B68" s="13" t="s">
        <v>12</v>
      </c>
      <c r="D68" s="12"/>
      <c r="E68" s="12"/>
      <c r="F68" s="12"/>
      <c r="G68" s="12"/>
      <c r="H68" s="12"/>
      <c r="I68" s="12"/>
      <c r="J68" s="12"/>
      <c r="K68" s="12"/>
      <c r="L68" s="15"/>
      <c r="M68" s="13" t="s">
        <v>13</v>
      </c>
      <c r="N68" s="17"/>
    </row>
    <row r="69" spans="1:21">
      <c r="B69" s="10"/>
      <c r="D69" s="23"/>
      <c r="E69" s="4"/>
      <c r="F69" s="4"/>
      <c r="G69" s="4"/>
      <c r="H69" s="4"/>
      <c r="I69" s="4"/>
      <c r="J69" s="4"/>
      <c r="K69" s="30"/>
      <c r="L69" s="4"/>
      <c r="M69" s="10"/>
      <c r="N69" s="4"/>
      <c r="O69" s="4"/>
      <c r="P69" s="4"/>
      <c r="Q69" s="4"/>
      <c r="R69" s="4"/>
      <c r="S69" s="4"/>
      <c r="T69" s="4"/>
      <c r="U69" s="4"/>
    </row>
    <row r="70" spans="1:21">
      <c r="B70" s="10">
        <v>41000</v>
      </c>
      <c r="C70" t="s">
        <v>27</v>
      </c>
      <c r="D70" s="20">
        <v>1114.22</v>
      </c>
      <c r="E70" s="20"/>
      <c r="F70" s="20"/>
      <c r="G70" s="20"/>
      <c r="H70" s="20"/>
      <c r="I70" s="20"/>
      <c r="J70" s="20"/>
      <c r="K70" s="27"/>
      <c r="M70" s="10">
        <v>41267</v>
      </c>
      <c r="N70">
        <v>78</v>
      </c>
      <c r="O70" t="s">
        <v>88</v>
      </c>
      <c r="P70" s="20">
        <f t="shared" ref="P70:P94" si="25">SUM(Q70:U70)</f>
        <v>39.17</v>
      </c>
      <c r="Q70" s="20"/>
      <c r="R70" s="20">
        <v>39.17</v>
      </c>
      <c r="S70" s="20"/>
      <c r="T70" s="20"/>
      <c r="U70" s="20"/>
    </row>
    <row r="71" spans="1:21">
      <c r="B71" s="10">
        <v>41215</v>
      </c>
      <c r="C71" t="s">
        <v>28</v>
      </c>
      <c r="D71" s="20">
        <f t="shared" ref="D71:D95" si="26">SUM(E71:K71)</f>
        <v>63.9</v>
      </c>
      <c r="E71" s="20">
        <v>63.9</v>
      </c>
      <c r="F71" s="20"/>
      <c r="G71" s="20"/>
      <c r="H71" s="20"/>
      <c r="I71" s="20"/>
      <c r="J71" s="20"/>
      <c r="K71" s="27"/>
      <c r="M71" s="10">
        <v>41294</v>
      </c>
      <c r="N71">
        <v>79</v>
      </c>
      <c r="O71" t="s">
        <v>89</v>
      </c>
      <c r="P71" s="20">
        <f t="shared" si="25"/>
        <v>63.98</v>
      </c>
      <c r="Q71" s="20"/>
      <c r="R71" s="20"/>
      <c r="S71" s="20"/>
      <c r="T71" s="20"/>
      <c r="U71" s="20">
        <v>63.98</v>
      </c>
    </row>
    <row r="72" spans="1:21">
      <c r="B72" s="10">
        <v>41232</v>
      </c>
      <c r="C72" t="s">
        <v>28</v>
      </c>
      <c r="D72" s="20">
        <f t="shared" si="26"/>
        <v>575.1</v>
      </c>
      <c r="E72" s="20">
        <v>575.1</v>
      </c>
      <c r="F72" s="20"/>
      <c r="G72" s="20"/>
      <c r="H72" s="20"/>
      <c r="I72" s="20"/>
      <c r="J72" s="20"/>
      <c r="K72" s="27"/>
      <c r="M72" s="10">
        <v>41295</v>
      </c>
      <c r="N72" t="s">
        <v>90</v>
      </c>
      <c r="O72" s="28" t="s">
        <v>67</v>
      </c>
      <c r="P72" s="20">
        <f t="shared" si="25"/>
        <v>1445.5</v>
      </c>
      <c r="Q72" s="20">
        <v>1445.5</v>
      </c>
      <c r="R72" s="20"/>
      <c r="S72" s="20"/>
      <c r="T72" s="20"/>
      <c r="U72" s="20"/>
    </row>
    <row r="73" spans="1:21">
      <c r="B73" s="10">
        <v>41243</v>
      </c>
      <c r="C73" t="s">
        <v>28</v>
      </c>
      <c r="D73" s="20">
        <f t="shared" si="26"/>
        <v>191.7</v>
      </c>
      <c r="E73" s="20">
        <v>191.7</v>
      </c>
      <c r="F73" s="20"/>
      <c r="G73" s="20"/>
      <c r="H73" s="20"/>
      <c r="I73" s="20"/>
      <c r="J73" s="20"/>
      <c r="K73" s="27"/>
      <c r="M73" s="10" t="s">
        <v>57</v>
      </c>
      <c r="N73" t="s">
        <v>37</v>
      </c>
      <c r="O73" s="28" t="s">
        <v>78</v>
      </c>
      <c r="P73" s="20">
        <f t="shared" si="25"/>
        <v>75</v>
      </c>
      <c r="Q73" s="20">
        <v>75</v>
      </c>
      <c r="R73" s="20"/>
      <c r="S73" s="20"/>
      <c r="T73" s="20"/>
      <c r="U73" s="20"/>
    </row>
    <row r="74" spans="1:21">
      <c r="B74" s="10"/>
      <c r="C74" t="s">
        <v>86</v>
      </c>
      <c r="D74" s="20">
        <f t="shared" si="26"/>
        <v>503.7</v>
      </c>
      <c r="E74" s="20">
        <v>353.7</v>
      </c>
      <c r="F74" s="20"/>
      <c r="G74" s="20"/>
      <c r="H74" s="20"/>
      <c r="I74" s="20"/>
      <c r="J74" s="20">
        <v>150</v>
      </c>
      <c r="K74" s="27"/>
      <c r="M74" s="10"/>
      <c r="N74" t="s">
        <v>37</v>
      </c>
      <c r="O74" s="28" t="s">
        <v>80</v>
      </c>
      <c r="P74" s="20">
        <f t="shared" si="25"/>
        <v>6.79</v>
      </c>
      <c r="Q74" s="20">
        <v>6.79</v>
      </c>
      <c r="R74" s="20"/>
      <c r="S74" s="20"/>
      <c r="T74" s="20"/>
      <c r="U74" s="20"/>
    </row>
    <row r="75" spans="1:21">
      <c r="B75" s="10">
        <v>41261</v>
      </c>
      <c r="C75" t="s">
        <v>28</v>
      </c>
      <c r="D75" s="20">
        <f t="shared" si="26"/>
        <v>63.9</v>
      </c>
      <c r="E75" s="20">
        <v>63.9</v>
      </c>
      <c r="F75" s="20"/>
      <c r="G75" s="20"/>
      <c r="H75" s="20"/>
      <c r="I75" s="20"/>
      <c r="J75" s="20"/>
      <c r="K75" s="27"/>
      <c r="M75" s="10">
        <v>41071</v>
      </c>
      <c r="N75" t="s">
        <v>90</v>
      </c>
      <c r="O75" s="28" t="s">
        <v>91</v>
      </c>
      <c r="P75" s="20">
        <f t="shared" si="25"/>
        <v>40</v>
      </c>
      <c r="Q75" s="20"/>
      <c r="R75" s="20"/>
      <c r="S75" s="20"/>
      <c r="T75" s="20"/>
      <c r="U75" s="20">
        <v>40</v>
      </c>
    </row>
    <row r="76" spans="1:21">
      <c r="B76" s="10">
        <v>41267</v>
      </c>
      <c r="C76" t="s">
        <v>28</v>
      </c>
      <c r="D76" s="20">
        <f t="shared" si="26"/>
        <v>63.9</v>
      </c>
      <c r="E76" s="20">
        <v>63.9</v>
      </c>
      <c r="F76" s="20"/>
      <c r="G76" s="20"/>
      <c r="H76" s="20"/>
      <c r="I76" s="20"/>
      <c r="J76" s="20"/>
      <c r="K76" s="27"/>
      <c r="M76" s="10" t="s">
        <v>57</v>
      </c>
      <c r="N76" t="s">
        <v>37</v>
      </c>
      <c r="O76" s="28" t="s">
        <v>81</v>
      </c>
      <c r="P76" s="20">
        <f t="shared" si="25"/>
        <v>10</v>
      </c>
      <c r="Q76" s="20"/>
      <c r="R76" s="20"/>
      <c r="S76" s="20"/>
      <c r="T76" s="20"/>
      <c r="U76" s="20">
        <v>10</v>
      </c>
    </row>
    <row r="77" spans="1:21">
      <c r="B77" s="10">
        <v>41291</v>
      </c>
      <c r="C77" t="s">
        <v>28</v>
      </c>
      <c r="D77" s="20">
        <f t="shared" si="26"/>
        <v>63.9</v>
      </c>
      <c r="E77" s="20">
        <v>63.9</v>
      </c>
      <c r="F77" s="20"/>
      <c r="G77" s="20"/>
      <c r="H77" s="20"/>
      <c r="I77" s="20"/>
      <c r="J77" s="20"/>
      <c r="K77" s="27"/>
      <c r="M77" s="10">
        <v>41152</v>
      </c>
      <c r="N77" t="s">
        <v>37</v>
      </c>
      <c r="O77" s="28" t="s">
        <v>92</v>
      </c>
      <c r="P77" s="20">
        <f t="shared" si="25"/>
        <v>30</v>
      </c>
      <c r="Q77" s="20"/>
      <c r="R77" s="20"/>
      <c r="S77" s="20"/>
      <c r="T77" s="20"/>
      <c r="U77" s="20">
        <v>30</v>
      </c>
    </row>
    <row r="78" spans="1:21">
      <c r="B78" s="10"/>
      <c r="D78" s="20">
        <f t="shared" si="26"/>
        <v>189.45</v>
      </c>
      <c r="E78" s="20">
        <v>189.45</v>
      </c>
      <c r="F78" s="20"/>
      <c r="G78" s="20"/>
      <c r="H78" s="20"/>
      <c r="I78" s="20"/>
      <c r="J78" s="20"/>
      <c r="K78" s="27"/>
      <c r="M78" s="10"/>
      <c r="O78" s="28"/>
      <c r="P78" s="20"/>
      <c r="Q78" s="20"/>
      <c r="R78" s="20"/>
      <c r="S78" s="20"/>
      <c r="T78" s="20"/>
      <c r="U78" s="20"/>
    </row>
    <row r="79" spans="1:21">
      <c r="B79" s="10">
        <v>41323</v>
      </c>
      <c r="C79" t="s">
        <v>3</v>
      </c>
      <c r="D79" s="20">
        <f t="shared" si="26"/>
        <v>124</v>
      </c>
      <c r="E79" s="20" t="s">
        <v>57</v>
      </c>
      <c r="F79" s="20"/>
      <c r="G79" s="20"/>
      <c r="H79" s="20"/>
      <c r="I79" s="20"/>
      <c r="J79" s="20"/>
      <c r="K79" s="27">
        <v>124</v>
      </c>
      <c r="M79" s="10">
        <v>41364</v>
      </c>
      <c r="N79" t="s">
        <v>37</v>
      </c>
      <c r="O79" s="28" t="s">
        <v>93</v>
      </c>
      <c r="P79" s="20">
        <f t="shared" si="25"/>
        <v>237.5</v>
      </c>
      <c r="Q79" s="20"/>
      <c r="R79" s="20"/>
      <c r="S79" s="20">
        <v>237.5</v>
      </c>
      <c r="T79" s="20"/>
      <c r="U79" s="20"/>
    </row>
    <row r="80" spans="1:21">
      <c r="B80" s="10">
        <v>41364</v>
      </c>
      <c r="C80" t="s">
        <v>9</v>
      </c>
      <c r="D80" s="20">
        <f t="shared" si="26"/>
        <v>0.59</v>
      </c>
      <c r="E80" s="20" t="s">
        <v>57</v>
      </c>
      <c r="F80" s="20"/>
      <c r="G80" s="20"/>
      <c r="H80" s="20"/>
      <c r="I80" s="20">
        <v>0.59</v>
      </c>
      <c r="J80" s="20"/>
      <c r="K80" s="27"/>
      <c r="P80" s="20">
        <f t="shared" si="25"/>
        <v>0</v>
      </c>
      <c r="Q80" s="20"/>
      <c r="R80" s="20"/>
      <c r="S80" s="20"/>
      <c r="T80" s="20"/>
      <c r="U80" s="20"/>
    </row>
    <row r="81" spans="2:21">
      <c r="B81" s="10"/>
      <c r="C81" t="s">
        <v>82</v>
      </c>
      <c r="D81" s="20">
        <f t="shared" si="26"/>
        <v>240.5</v>
      </c>
      <c r="E81" s="20"/>
      <c r="F81" s="20"/>
      <c r="G81" s="20">
        <v>240.5</v>
      </c>
      <c r="H81" s="20"/>
      <c r="I81" s="20"/>
      <c r="J81" s="20"/>
      <c r="K81" s="27" t="s">
        <v>57</v>
      </c>
      <c r="M81" s="10">
        <v>41364</v>
      </c>
      <c r="O81" s="28" t="s">
        <v>45</v>
      </c>
      <c r="P81" s="20">
        <v>1246.92</v>
      </c>
      <c r="Q81" s="20"/>
      <c r="R81" s="20"/>
      <c r="S81" s="20"/>
      <c r="T81" s="20"/>
      <c r="U81" s="20"/>
    </row>
    <row r="82" spans="2:21">
      <c r="B82" s="10"/>
      <c r="D82" s="20"/>
      <c r="E82" s="20"/>
      <c r="F82" s="20"/>
      <c r="G82" s="20"/>
      <c r="H82" s="20"/>
      <c r="I82" s="20"/>
      <c r="J82" s="20"/>
      <c r="K82" s="31"/>
      <c r="M82" s="10"/>
      <c r="P82" s="20"/>
      <c r="Q82" s="20"/>
      <c r="R82" s="20"/>
      <c r="S82" s="20"/>
      <c r="T82" s="20"/>
      <c r="U82" s="20"/>
    </row>
    <row r="83" spans="2:21">
      <c r="B83" s="10"/>
      <c r="D83" s="29">
        <f>SUM(D70:D82)</f>
        <v>3194.8600000000006</v>
      </c>
      <c r="E83" s="29">
        <f t="shared" ref="E83:K83" si="27">SUM(E70:E82)</f>
        <v>1565.5500000000004</v>
      </c>
      <c r="F83" s="29">
        <f t="shared" si="27"/>
        <v>0</v>
      </c>
      <c r="G83" s="29">
        <f t="shared" si="27"/>
        <v>240.5</v>
      </c>
      <c r="H83" s="29">
        <f t="shared" si="27"/>
        <v>0</v>
      </c>
      <c r="I83" s="29">
        <f t="shared" si="27"/>
        <v>0.59</v>
      </c>
      <c r="J83" s="29">
        <f t="shared" si="27"/>
        <v>150</v>
      </c>
      <c r="K83" s="29">
        <f t="shared" si="27"/>
        <v>124</v>
      </c>
      <c r="M83" s="10"/>
      <c r="P83" s="29">
        <f>SUM(P70:P82)</f>
        <v>3194.86</v>
      </c>
      <c r="Q83" s="29">
        <f t="shared" ref="Q83" si="28">SUM(Q70:Q82)</f>
        <v>1527.29</v>
      </c>
      <c r="R83" s="29">
        <f t="shared" ref="R83" si="29">SUM(R70:R82)</f>
        <v>39.17</v>
      </c>
      <c r="S83" s="29">
        <f t="shared" ref="S83" si="30">SUM(S70:S82)</f>
        <v>237.5</v>
      </c>
      <c r="T83" s="29">
        <f t="shared" ref="T83" si="31">SUM(T70:T82)</f>
        <v>0</v>
      </c>
      <c r="U83" s="32">
        <f t="shared" ref="U83" si="32">SUM(U70:U82)</f>
        <v>143.97999999999999</v>
      </c>
    </row>
    <row r="84" spans="2:21">
      <c r="B84" s="10"/>
      <c r="D84" s="20"/>
      <c r="E84" s="20"/>
      <c r="F84" s="20"/>
      <c r="G84" s="20"/>
      <c r="H84" s="20"/>
      <c r="I84" s="20"/>
      <c r="J84" s="20"/>
      <c r="K84" s="20"/>
      <c r="M84" s="10"/>
      <c r="P84" s="20"/>
      <c r="Q84" s="20"/>
      <c r="R84" s="20"/>
      <c r="S84" s="20"/>
      <c r="T84" s="20"/>
      <c r="U84" s="20"/>
    </row>
    <row r="85" spans="2:21">
      <c r="B85" s="10">
        <v>41365</v>
      </c>
      <c r="C85" t="s">
        <v>27</v>
      </c>
      <c r="D85" s="20">
        <f>+P81</f>
        <v>1246.92</v>
      </c>
      <c r="E85" s="20"/>
      <c r="F85" s="20"/>
      <c r="G85" s="20"/>
      <c r="H85" s="20"/>
      <c r="I85" s="20"/>
      <c r="J85" s="20"/>
      <c r="K85" s="20"/>
      <c r="M85" s="10"/>
      <c r="P85" s="20">
        <f t="shared" si="25"/>
        <v>0</v>
      </c>
      <c r="Q85" s="20"/>
      <c r="R85" s="20"/>
      <c r="S85" s="20"/>
      <c r="T85" s="20"/>
      <c r="U85" s="20"/>
    </row>
    <row r="86" spans="2:21">
      <c r="B86" s="10">
        <v>41611</v>
      </c>
      <c r="C86" t="s">
        <v>28</v>
      </c>
      <c r="D86" s="20">
        <f t="shared" si="26"/>
        <v>66.900000000000006</v>
      </c>
      <c r="E86" s="20">
        <v>66.900000000000006</v>
      </c>
      <c r="F86" s="20"/>
      <c r="G86" s="20"/>
      <c r="H86" s="20"/>
      <c r="I86" s="20"/>
      <c r="J86" s="20"/>
      <c r="K86" s="20"/>
      <c r="M86" s="10">
        <v>41604</v>
      </c>
      <c r="N86" t="s">
        <v>37</v>
      </c>
      <c r="O86" t="s">
        <v>98</v>
      </c>
      <c r="P86" s="20">
        <f t="shared" si="25"/>
        <v>30.05</v>
      </c>
      <c r="Q86" s="20"/>
      <c r="R86" s="20">
        <v>30.05</v>
      </c>
      <c r="S86" s="20"/>
      <c r="T86" s="20"/>
      <c r="U86" s="20"/>
    </row>
    <row r="87" spans="2:21">
      <c r="B87" s="10">
        <v>41621</v>
      </c>
      <c r="C87" t="s">
        <v>28</v>
      </c>
      <c r="D87" s="20">
        <f t="shared" si="26"/>
        <v>936.6</v>
      </c>
      <c r="E87" s="20">
        <v>936.6</v>
      </c>
      <c r="F87" s="20"/>
      <c r="G87" s="20"/>
      <c r="H87" s="20"/>
      <c r="I87" s="20"/>
      <c r="J87" s="20"/>
      <c r="K87" s="20"/>
      <c r="M87" s="10">
        <v>41659</v>
      </c>
      <c r="N87" t="s">
        <v>90</v>
      </c>
      <c r="O87" t="s">
        <v>67</v>
      </c>
      <c r="P87" s="20">
        <f t="shared" si="25"/>
        <v>1437.75</v>
      </c>
      <c r="Q87" s="20">
        <v>1437.75</v>
      </c>
      <c r="R87" s="20"/>
      <c r="S87" s="20"/>
      <c r="T87" s="20"/>
      <c r="U87" s="20"/>
    </row>
    <row r="88" spans="2:21">
      <c r="B88" s="10">
        <v>41621</v>
      </c>
      <c r="C88" t="s">
        <v>97</v>
      </c>
      <c r="D88" s="20">
        <f t="shared" si="26"/>
        <v>43.89</v>
      </c>
      <c r="E88" s="20"/>
      <c r="F88" s="20"/>
      <c r="G88" s="20"/>
      <c r="H88" s="20">
        <v>43.89</v>
      </c>
      <c r="I88" s="20"/>
      <c r="J88" s="20"/>
      <c r="K88" s="20"/>
      <c r="M88" s="10">
        <v>41659</v>
      </c>
      <c r="N88" t="s">
        <v>90</v>
      </c>
      <c r="O88" t="s">
        <v>100</v>
      </c>
      <c r="P88" s="20">
        <f t="shared" si="25"/>
        <v>19.79</v>
      </c>
      <c r="Q88" s="20"/>
      <c r="R88" s="20"/>
      <c r="S88" s="20"/>
      <c r="T88" s="20"/>
      <c r="U88" s="20">
        <v>19.79</v>
      </c>
    </row>
    <row r="89" spans="2:21">
      <c r="B89" s="10">
        <v>41646</v>
      </c>
      <c r="C89" t="s">
        <v>28</v>
      </c>
      <c r="D89" s="20">
        <f t="shared" si="26"/>
        <v>301.05</v>
      </c>
      <c r="E89" s="20">
        <v>301.05</v>
      </c>
      <c r="F89" s="20"/>
      <c r="G89" s="20"/>
      <c r="H89" s="20"/>
      <c r="I89" s="20"/>
      <c r="J89" s="20"/>
      <c r="K89" s="20"/>
      <c r="M89" s="10">
        <v>41659</v>
      </c>
      <c r="N89" t="s">
        <v>37</v>
      </c>
      <c r="O89" t="s">
        <v>78</v>
      </c>
      <c r="P89" s="20">
        <f t="shared" si="25"/>
        <v>65</v>
      </c>
      <c r="Q89" s="20">
        <v>65</v>
      </c>
      <c r="R89" s="20"/>
      <c r="S89" s="20"/>
      <c r="T89" s="20"/>
      <c r="U89" s="20"/>
    </row>
    <row r="90" spans="2:21">
      <c r="B90" s="10">
        <v>41646</v>
      </c>
      <c r="C90" t="s">
        <v>28</v>
      </c>
      <c r="D90" s="20">
        <f t="shared" si="26"/>
        <v>66.900000000000006</v>
      </c>
      <c r="E90" s="20">
        <v>66.900000000000006</v>
      </c>
      <c r="F90" s="20"/>
      <c r="G90" s="20"/>
      <c r="H90" s="20"/>
      <c r="I90" s="20"/>
      <c r="J90" s="20"/>
      <c r="K90" s="20"/>
      <c r="M90" s="10">
        <v>41659</v>
      </c>
      <c r="N90" t="s">
        <v>37</v>
      </c>
      <c r="O90" t="s">
        <v>101</v>
      </c>
      <c r="P90" s="20">
        <f t="shared" si="25"/>
        <v>10</v>
      </c>
      <c r="Q90" s="20"/>
      <c r="R90" s="20"/>
      <c r="S90" s="20"/>
      <c r="T90" s="20"/>
      <c r="U90" s="20">
        <v>10</v>
      </c>
    </row>
    <row r="91" spans="2:21">
      <c r="B91" s="10">
        <v>41654</v>
      </c>
      <c r="C91" t="s">
        <v>28</v>
      </c>
      <c r="D91" s="20">
        <f t="shared" si="26"/>
        <v>133.80000000000001</v>
      </c>
      <c r="E91" s="20">
        <v>133.80000000000001</v>
      </c>
      <c r="F91" s="20"/>
      <c r="G91" s="20"/>
      <c r="H91" s="20"/>
      <c r="I91" s="20"/>
      <c r="J91" s="20"/>
      <c r="K91" s="20"/>
      <c r="M91" s="10">
        <v>41669</v>
      </c>
      <c r="N91">
        <v>80</v>
      </c>
      <c r="O91" t="s">
        <v>102</v>
      </c>
      <c r="P91" s="20">
        <f t="shared" si="25"/>
        <v>66.900000000000006</v>
      </c>
      <c r="Q91" s="20">
        <v>66.900000000000006</v>
      </c>
      <c r="R91" s="20"/>
      <c r="S91" s="20"/>
      <c r="T91" s="20"/>
      <c r="U91" s="20"/>
    </row>
    <row r="92" spans="2:21">
      <c r="B92" s="10">
        <v>41666</v>
      </c>
      <c r="C92" t="s">
        <v>28</v>
      </c>
      <c r="D92" s="20">
        <f t="shared" si="26"/>
        <v>66.900000000000006</v>
      </c>
      <c r="E92" s="20">
        <v>66.900000000000006</v>
      </c>
      <c r="F92" s="20"/>
      <c r="G92" s="20"/>
      <c r="H92" s="20"/>
      <c r="I92" s="20"/>
      <c r="J92" s="20"/>
      <c r="K92" s="20"/>
      <c r="M92" s="10">
        <v>41669</v>
      </c>
      <c r="N92">
        <v>81</v>
      </c>
      <c r="O92" t="s">
        <v>103</v>
      </c>
      <c r="P92" s="20">
        <f t="shared" si="25"/>
        <v>26.96</v>
      </c>
      <c r="Q92" s="20"/>
      <c r="R92" s="20"/>
      <c r="S92" s="20"/>
      <c r="T92" s="20"/>
      <c r="U92" s="20">
        <v>26.96</v>
      </c>
    </row>
    <row r="93" spans="2:21">
      <c r="B93" s="10">
        <v>41698</v>
      </c>
      <c r="C93" t="s">
        <v>99</v>
      </c>
      <c r="D93" s="20">
        <f t="shared" si="26"/>
        <v>201.5</v>
      </c>
      <c r="E93" s="20"/>
      <c r="F93" s="20"/>
      <c r="G93" s="20">
        <v>201.5</v>
      </c>
      <c r="H93" s="20"/>
      <c r="I93" s="20"/>
      <c r="J93" s="20"/>
      <c r="K93" s="20"/>
      <c r="M93" s="10">
        <v>41333</v>
      </c>
      <c r="N93" t="s">
        <v>37</v>
      </c>
      <c r="O93" t="s">
        <v>93</v>
      </c>
      <c r="P93" s="20">
        <f t="shared" si="25"/>
        <v>204.2</v>
      </c>
      <c r="Q93" s="20"/>
      <c r="R93" s="20"/>
      <c r="S93" s="20">
        <v>204.2</v>
      </c>
      <c r="T93" s="20"/>
      <c r="U93" s="20"/>
    </row>
    <row r="94" spans="2:21">
      <c r="B94" s="10">
        <v>41718</v>
      </c>
      <c r="C94" t="s">
        <v>3</v>
      </c>
      <c r="D94" s="20">
        <f t="shared" si="26"/>
        <v>145</v>
      </c>
      <c r="E94" s="20"/>
      <c r="F94" s="20"/>
      <c r="G94" s="20"/>
      <c r="H94" s="20"/>
      <c r="I94" s="20"/>
      <c r="J94" s="20"/>
      <c r="K94" s="20">
        <v>145</v>
      </c>
      <c r="M94" s="10"/>
      <c r="P94" s="20">
        <f t="shared" si="25"/>
        <v>0</v>
      </c>
      <c r="Q94" s="20"/>
      <c r="R94" s="20"/>
      <c r="S94" s="20"/>
      <c r="T94" s="20"/>
      <c r="U94" s="20"/>
    </row>
    <row r="95" spans="2:21">
      <c r="B95" s="10">
        <v>41728</v>
      </c>
      <c r="C95" t="s">
        <v>9</v>
      </c>
      <c r="D95" s="20">
        <f t="shared" si="26"/>
        <v>0.51</v>
      </c>
      <c r="E95" s="20"/>
      <c r="F95" s="20"/>
      <c r="G95" s="20"/>
      <c r="H95" s="20"/>
      <c r="I95" s="20">
        <v>0.51</v>
      </c>
      <c r="J95" s="20"/>
      <c r="K95" s="20"/>
      <c r="M95" s="10">
        <v>41729</v>
      </c>
      <c r="O95" t="s">
        <v>106</v>
      </c>
      <c r="P95" s="20">
        <v>1349.32</v>
      </c>
      <c r="Q95" s="20"/>
      <c r="R95" s="20"/>
      <c r="S95" s="20"/>
      <c r="T95" s="20"/>
      <c r="U95" s="20"/>
    </row>
    <row r="96" spans="2:21">
      <c r="D96" s="29">
        <f>SUM(D85:D95)</f>
        <v>3209.9700000000007</v>
      </c>
      <c r="E96" s="29">
        <f t="shared" ref="E96:K96" si="33">SUM(E85:E95)</f>
        <v>1572.15</v>
      </c>
      <c r="F96" s="29">
        <f t="shared" si="33"/>
        <v>0</v>
      </c>
      <c r="G96" s="29">
        <f t="shared" si="33"/>
        <v>201.5</v>
      </c>
      <c r="H96" s="29">
        <f t="shared" si="33"/>
        <v>43.89</v>
      </c>
      <c r="I96" s="29">
        <f t="shared" si="33"/>
        <v>0.51</v>
      </c>
      <c r="J96" s="29">
        <f t="shared" si="33"/>
        <v>0</v>
      </c>
      <c r="K96" s="29">
        <f t="shared" si="33"/>
        <v>145</v>
      </c>
      <c r="P96" s="29">
        <f t="shared" ref="P96:U96" si="34">SUM(P85:P95)</f>
        <v>3209.9700000000003</v>
      </c>
      <c r="Q96" s="29">
        <f t="shared" si="34"/>
        <v>1569.65</v>
      </c>
      <c r="R96" s="29">
        <f t="shared" si="34"/>
        <v>30.05</v>
      </c>
      <c r="S96" s="29">
        <f t="shared" si="34"/>
        <v>204.2</v>
      </c>
      <c r="T96" s="29">
        <f t="shared" si="34"/>
        <v>0</v>
      </c>
      <c r="U96" s="29">
        <f t="shared" si="34"/>
        <v>56.75</v>
      </c>
    </row>
    <row r="97" spans="2:21">
      <c r="P97" s="20"/>
      <c r="Q97" s="20"/>
      <c r="R97" s="20"/>
      <c r="S97" s="20"/>
      <c r="T97" s="20"/>
      <c r="U97" s="20"/>
    </row>
    <row r="98" spans="2:21">
      <c r="B98" t="s">
        <v>107</v>
      </c>
      <c r="C98" t="s">
        <v>27</v>
      </c>
      <c r="D98" s="20">
        <v>1349.32</v>
      </c>
      <c r="E98" s="37"/>
      <c r="F98" s="37"/>
      <c r="G98" s="37"/>
      <c r="H98" s="37"/>
      <c r="I98" s="37"/>
      <c r="J98" s="37"/>
      <c r="K98" s="37"/>
    </row>
    <row r="99" spans="2:21">
      <c r="B99" s="10">
        <v>41772</v>
      </c>
      <c r="C99" t="s">
        <v>124</v>
      </c>
      <c r="D99" s="20">
        <f t="shared" ref="D99:D115" si="35">SUM(E99:K99)</f>
        <v>3.3</v>
      </c>
      <c r="E99" s="37"/>
      <c r="F99" s="37"/>
      <c r="G99" s="37">
        <v>3.3</v>
      </c>
      <c r="H99" s="37"/>
      <c r="I99" s="37"/>
      <c r="J99" s="37"/>
      <c r="K99" s="37"/>
      <c r="M99" s="10">
        <v>41755</v>
      </c>
      <c r="N99">
        <v>82</v>
      </c>
      <c r="O99" t="s">
        <v>116</v>
      </c>
      <c r="P99" s="20">
        <f t="shared" ref="P99:P110" si="36">SUM(Q99:U99)</f>
        <v>56.14</v>
      </c>
      <c r="Q99" s="20"/>
      <c r="R99" s="20">
        <v>56.14</v>
      </c>
      <c r="S99" s="20"/>
      <c r="T99" s="20"/>
      <c r="U99" s="20"/>
    </row>
    <row r="100" spans="2:21">
      <c r="B100" s="10">
        <v>41772</v>
      </c>
      <c r="C100" t="s">
        <v>125</v>
      </c>
      <c r="D100" s="20">
        <f t="shared" si="35"/>
        <v>150</v>
      </c>
      <c r="E100" s="37"/>
      <c r="F100" s="37"/>
      <c r="G100" s="37"/>
      <c r="H100" s="37"/>
      <c r="I100" s="37"/>
      <c r="J100" s="37">
        <v>150</v>
      </c>
      <c r="K100" s="37"/>
      <c r="M100" s="10">
        <v>41760</v>
      </c>
      <c r="N100" t="s">
        <v>90</v>
      </c>
      <c r="O100" t="s">
        <v>117</v>
      </c>
      <c r="P100" s="20">
        <f t="shared" si="36"/>
        <v>43.64</v>
      </c>
      <c r="Q100" s="20"/>
      <c r="R100" s="20">
        <v>43.64</v>
      </c>
      <c r="S100" s="20"/>
      <c r="T100" s="20"/>
      <c r="U100" s="20"/>
    </row>
    <row r="101" spans="2:21">
      <c r="B101" s="10">
        <v>41939</v>
      </c>
      <c r="C101" t="s">
        <v>28</v>
      </c>
      <c r="D101" s="20">
        <f t="shared" si="35"/>
        <v>345.5</v>
      </c>
      <c r="E101" s="37">
        <v>345.5</v>
      </c>
      <c r="F101" s="37"/>
      <c r="G101" s="37"/>
      <c r="H101" s="37"/>
      <c r="I101" s="37"/>
      <c r="J101" s="37"/>
      <c r="K101" s="37"/>
      <c r="M101" s="10">
        <v>41886</v>
      </c>
      <c r="N101">
        <v>83</v>
      </c>
      <c r="O101" t="s">
        <v>119</v>
      </c>
      <c r="P101" s="20">
        <f t="shared" si="36"/>
        <v>60</v>
      </c>
      <c r="Q101" s="20" t="s">
        <v>57</v>
      </c>
      <c r="R101" s="20"/>
      <c r="S101" s="20">
        <v>60</v>
      </c>
      <c r="T101" s="20"/>
      <c r="U101" s="20"/>
    </row>
    <row r="102" spans="2:21">
      <c r="B102" s="10">
        <v>41939</v>
      </c>
      <c r="C102" t="s">
        <v>28</v>
      </c>
      <c r="D102" s="20">
        <f t="shared" si="35"/>
        <v>68.900000000000006</v>
      </c>
      <c r="E102" s="37">
        <v>68.900000000000006</v>
      </c>
      <c r="F102" s="37"/>
      <c r="G102" s="37"/>
      <c r="H102" s="37"/>
      <c r="I102" s="37"/>
      <c r="J102" s="37"/>
      <c r="K102" s="37"/>
      <c r="M102" s="10">
        <v>42034</v>
      </c>
      <c r="N102" t="s">
        <v>90</v>
      </c>
      <c r="O102" t="s">
        <v>120</v>
      </c>
      <c r="P102" s="20">
        <f t="shared" si="36"/>
        <v>1514.9</v>
      </c>
      <c r="Q102" s="20">
        <v>1460.25</v>
      </c>
      <c r="R102" s="20"/>
      <c r="S102" s="20"/>
      <c r="T102" s="20"/>
      <c r="U102" s="20">
        <v>54.65</v>
      </c>
    </row>
    <row r="103" spans="2:21">
      <c r="B103" s="10">
        <v>41963</v>
      </c>
      <c r="C103" t="s">
        <v>28</v>
      </c>
      <c r="D103" s="20">
        <f t="shared" si="35"/>
        <v>69.8</v>
      </c>
      <c r="E103" s="37">
        <v>69.8</v>
      </c>
      <c r="F103" s="37"/>
      <c r="G103" s="37"/>
      <c r="H103" s="37"/>
      <c r="I103" s="37"/>
      <c r="J103" s="37"/>
      <c r="K103" s="37"/>
      <c r="M103" s="10">
        <v>42034</v>
      </c>
      <c r="N103" t="s">
        <v>37</v>
      </c>
      <c r="O103" t="s">
        <v>78</v>
      </c>
      <c r="P103" s="20">
        <f t="shared" si="36"/>
        <v>65</v>
      </c>
      <c r="Q103" s="20">
        <v>65</v>
      </c>
      <c r="R103" s="20"/>
      <c r="S103" s="20"/>
      <c r="T103" s="20"/>
      <c r="U103" s="20"/>
    </row>
    <row r="104" spans="2:21">
      <c r="B104" s="10">
        <v>41964</v>
      </c>
      <c r="C104" t="s">
        <v>126</v>
      </c>
      <c r="D104" s="20">
        <f t="shared" si="35"/>
        <v>150</v>
      </c>
      <c r="E104" s="37"/>
      <c r="F104" s="37"/>
      <c r="G104" s="37"/>
      <c r="H104" s="37"/>
      <c r="I104" s="37"/>
      <c r="J104" s="37">
        <v>150</v>
      </c>
      <c r="K104" s="37"/>
      <c r="M104" s="10">
        <v>42047</v>
      </c>
      <c r="N104" t="s">
        <v>118</v>
      </c>
      <c r="O104" t="s">
        <v>121</v>
      </c>
      <c r="P104" s="20">
        <f t="shared" si="36"/>
        <v>64.900000000000006</v>
      </c>
      <c r="Q104" s="20">
        <v>64.900000000000006</v>
      </c>
      <c r="R104" s="20"/>
      <c r="S104" s="20"/>
      <c r="T104" s="20"/>
      <c r="U104" s="20"/>
    </row>
    <row r="105" spans="2:21">
      <c r="B105" s="10">
        <v>41964</v>
      </c>
      <c r="C105" t="s">
        <v>28</v>
      </c>
      <c r="D105" s="20">
        <f t="shared" si="35"/>
        <v>512.75</v>
      </c>
      <c r="E105" s="37">
        <v>512.75</v>
      </c>
      <c r="F105" s="37"/>
      <c r="G105" s="37"/>
      <c r="H105" s="37"/>
      <c r="I105" s="37"/>
      <c r="J105" s="37"/>
      <c r="K105" s="37"/>
      <c r="M105" s="10">
        <v>42075</v>
      </c>
      <c r="N105" t="s">
        <v>90</v>
      </c>
      <c r="O105" t="s">
        <v>122</v>
      </c>
      <c r="P105" s="20">
        <f t="shared" si="36"/>
        <v>198</v>
      </c>
      <c r="Q105" s="20"/>
      <c r="R105" s="20"/>
      <c r="S105" s="20">
        <v>198</v>
      </c>
      <c r="T105" s="20"/>
      <c r="U105" s="20"/>
    </row>
    <row r="106" spans="2:21">
      <c r="B106" s="10">
        <v>41967</v>
      </c>
      <c r="C106" t="s">
        <v>28</v>
      </c>
      <c r="D106" s="20">
        <f t="shared" si="35"/>
        <v>69.8</v>
      </c>
      <c r="E106" s="37">
        <v>69.8</v>
      </c>
      <c r="F106" s="37"/>
      <c r="G106" s="37"/>
      <c r="H106" s="37"/>
      <c r="I106" s="37"/>
      <c r="J106" s="37"/>
      <c r="K106" s="37"/>
      <c r="M106" s="10">
        <v>42075</v>
      </c>
      <c r="N106" t="s">
        <v>118</v>
      </c>
      <c r="O106" t="s">
        <v>123</v>
      </c>
      <c r="P106" s="20">
        <f t="shared" si="36"/>
        <v>47.85</v>
      </c>
      <c r="Q106" s="20"/>
      <c r="R106" s="20"/>
      <c r="S106" s="20"/>
      <c r="T106" s="20"/>
      <c r="U106" s="20">
        <v>47.85</v>
      </c>
    </row>
    <row r="107" spans="2:21">
      <c r="B107" s="10">
        <v>41969</v>
      </c>
      <c r="C107" t="s">
        <v>28</v>
      </c>
      <c r="D107" s="20">
        <f t="shared" si="35"/>
        <v>137.80000000000001</v>
      </c>
      <c r="E107" s="37">
        <v>137.80000000000001</v>
      </c>
      <c r="F107" s="37"/>
      <c r="G107" s="37"/>
      <c r="H107" s="37"/>
      <c r="I107" s="37"/>
      <c r="J107" s="37"/>
      <c r="K107" s="37"/>
      <c r="M107" s="10">
        <v>41773</v>
      </c>
      <c r="N107" t="s">
        <v>37</v>
      </c>
      <c r="O107" t="s">
        <v>128</v>
      </c>
      <c r="P107" s="20">
        <f t="shared" si="36"/>
        <v>11.64</v>
      </c>
      <c r="Q107" s="20"/>
      <c r="R107" s="20">
        <v>11.64</v>
      </c>
      <c r="S107" s="20"/>
      <c r="T107" s="20"/>
      <c r="U107" s="20"/>
    </row>
    <row r="108" spans="2:21">
      <c r="B108" s="10">
        <v>41977</v>
      </c>
      <c r="C108" t="s">
        <v>28</v>
      </c>
      <c r="D108" s="20">
        <f t="shared" si="35"/>
        <v>209.7</v>
      </c>
      <c r="E108" s="37">
        <v>209.7</v>
      </c>
      <c r="F108" s="37"/>
      <c r="G108" s="37"/>
      <c r="H108" s="37"/>
      <c r="I108" s="37"/>
      <c r="J108" s="37"/>
      <c r="K108" s="37"/>
      <c r="M108" s="10"/>
      <c r="P108" s="20">
        <f t="shared" si="36"/>
        <v>0</v>
      </c>
      <c r="Q108" s="20"/>
      <c r="R108" s="20"/>
      <c r="S108" s="20"/>
      <c r="T108" s="20"/>
      <c r="U108" s="20"/>
    </row>
    <row r="109" spans="2:21">
      <c r="B109" s="10">
        <v>41991</v>
      </c>
      <c r="C109" t="s">
        <v>28</v>
      </c>
      <c r="D109" s="20">
        <f t="shared" si="35"/>
        <v>68.900000000000006</v>
      </c>
      <c r="E109" s="37">
        <v>68.900000000000006</v>
      </c>
      <c r="F109" s="37"/>
      <c r="G109" s="37"/>
      <c r="H109" s="37"/>
      <c r="I109" s="37"/>
      <c r="J109" s="37"/>
      <c r="K109" s="37"/>
      <c r="M109" s="10"/>
      <c r="P109" s="20">
        <f t="shared" si="36"/>
        <v>0</v>
      </c>
      <c r="Q109" s="20"/>
      <c r="R109" s="20"/>
      <c r="S109" s="20"/>
      <c r="T109" s="20"/>
      <c r="U109" s="20"/>
    </row>
    <row r="110" spans="2:21">
      <c r="B110" s="10">
        <v>42020</v>
      </c>
      <c r="C110" t="s">
        <v>28</v>
      </c>
      <c r="D110" s="20">
        <f t="shared" si="35"/>
        <v>70</v>
      </c>
      <c r="E110" s="20">
        <v>70</v>
      </c>
      <c r="F110" s="20"/>
      <c r="G110" s="20"/>
      <c r="H110" s="20"/>
      <c r="I110" s="20"/>
      <c r="J110" s="20"/>
      <c r="K110" s="20"/>
      <c r="M110" s="10"/>
      <c r="P110" s="20">
        <f t="shared" si="36"/>
        <v>0</v>
      </c>
      <c r="Q110" s="20"/>
      <c r="R110" s="20"/>
      <c r="S110" s="20"/>
      <c r="T110" s="20"/>
      <c r="U110" s="20"/>
    </row>
    <row r="111" spans="2:21">
      <c r="B111" s="10">
        <v>42027</v>
      </c>
      <c r="C111" t="s">
        <v>3</v>
      </c>
      <c r="D111" s="20">
        <f t="shared" si="35"/>
        <v>40</v>
      </c>
      <c r="E111" s="20"/>
      <c r="F111" s="20"/>
      <c r="G111" s="20"/>
      <c r="H111" s="20"/>
      <c r="I111" s="20"/>
      <c r="J111" s="20"/>
      <c r="K111" s="20">
        <v>40</v>
      </c>
      <c r="M111" s="10"/>
      <c r="Q111" s="20"/>
      <c r="R111" s="20"/>
      <c r="S111" s="20"/>
      <c r="T111" s="20"/>
      <c r="U111" s="20"/>
    </row>
    <row r="112" spans="2:21">
      <c r="B112" s="10">
        <v>42027</v>
      </c>
      <c r="C112" t="s">
        <v>3</v>
      </c>
      <c r="D112" s="20">
        <f t="shared" ref="D112" si="37">SUM(E112:K112)</f>
        <v>0</v>
      </c>
      <c r="E112" s="20"/>
      <c r="F112" s="20"/>
      <c r="G112" s="20"/>
      <c r="H112" s="20"/>
      <c r="I112" s="20"/>
      <c r="J112" s="20"/>
      <c r="K112" s="20"/>
      <c r="M112" s="10"/>
      <c r="P112" s="20"/>
      <c r="Q112" s="20"/>
      <c r="R112" s="20"/>
      <c r="S112" s="20"/>
      <c r="T112" s="20"/>
      <c r="U112" s="20"/>
    </row>
    <row r="113" spans="2:21">
      <c r="B113" s="10">
        <v>42065</v>
      </c>
      <c r="C113" t="s">
        <v>124</v>
      </c>
      <c r="D113" s="20">
        <f t="shared" si="35"/>
        <v>38.119999999999997</v>
      </c>
      <c r="E113" s="20"/>
      <c r="F113" s="20"/>
      <c r="G113" s="20">
        <v>38.119999999999997</v>
      </c>
      <c r="H113" s="20"/>
      <c r="I113" s="20"/>
      <c r="J113" s="20"/>
      <c r="K113" s="20"/>
      <c r="M113" s="10"/>
    </row>
    <row r="114" spans="2:21">
      <c r="B114" s="10">
        <v>42124</v>
      </c>
      <c r="C114" t="s">
        <v>127</v>
      </c>
      <c r="D114" s="20">
        <f t="shared" si="35"/>
        <v>120</v>
      </c>
      <c r="E114" s="20">
        <v>66</v>
      </c>
      <c r="F114" s="20"/>
      <c r="G114" s="20"/>
      <c r="H114" s="20"/>
      <c r="I114" s="20"/>
      <c r="J114" s="20"/>
      <c r="K114" s="20">
        <v>54</v>
      </c>
      <c r="M114" s="10"/>
    </row>
    <row r="115" spans="2:21" ht="15.75" thickBot="1">
      <c r="B115" s="10">
        <v>42124</v>
      </c>
      <c r="C115" t="s">
        <v>9</v>
      </c>
      <c r="D115" s="20">
        <f t="shared" si="35"/>
        <v>0.61</v>
      </c>
      <c r="E115" s="20"/>
      <c r="F115" s="20"/>
      <c r="G115" s="20"/>
      <c r="H115" s="20"/>
      <c r="I115" s="20">
        <v>0.61</v>
      </c>
      <c r="J115" s="20"/>
      <c r="K115" s="20"/>
      <c r="M115" s="10">
        <v>42124</v>
      </c>
      <c r="O115" s="4" t="s">
        <v>136</v>
      </c>
      <c r="P115" s="4">
        <v>1342.43</v>
      </c>
    </row>
    <row r="116" spans="2:21" ht="15.75" thickBot="1">
      <c r="B116" s="10"/>
      <c r="D116" s="38">
        <f>SUM(D98:D115)</f>
        <v>3404.5</v>
      </c>
      <c r="E116" s="38">
        <f>SUM(E98:E115)</f>
        <v>1619.15</v>
      </c>
      <c r="F116" s="38">
        <f t="shared" ref="F116:K116" si="38">SUM(F98:F115)</f>
        <v>0</v>
      </c>
      <c r="G116" s="38">
        <f t="shared" si="38"/>
        <v>41.419999999999995</v>
      </c>
      <c r="H116" s="38">
        <f t="shared" si="38"/>
        <v>0</v>
      </c>
      <c r="I116" s="38">
        <f t="shared" si="38"/>
        <v>0.61</v>
      </c>
      <c r="J116" s="38">
        <f t="shared" si="38"/>
        <v>300</v>
      </c>
      <c r="K116" s="38">
        <f t="shared" si="38"/>
        <v>94</v>
      </c>
      <c r="O116" s="4"/>
      <c r="P116" s="39">
        <f>SUM(P99:P115)</f>
        <v>3404.5</v>
      </c>
      <c r="Q116" s="38">
        <f t="shared" ref="Q116:U116" si="39">SUM(Q99:Q115)</f>
        <v>1590.15</v>
      </c>
      <c r="R116" s="38">
        <f t="shared" si="39"/>
        <v>111.42</v>
      </c>
      <c r="S116" s="38">
        <f t="shared" si="39"/>
        <v>258</v>
      </c>
      <c r="T116" s="38">
        <f t="shared" si="39"/>
        <v>0</v>
      </c>
      <c r="U116" s="38">
        <f t="shared" si="39"/>
        <v>102.5</v>
      </c>
    </row>
    <row r="117" spans="2:21">
      <c r="B117" s="10"/>
      <c r="D117" s="20"/>
      <c r="E117" s="20"/>
      <c r="F117" s="20"/>
      <c r="G117" s="20"/>
      <c r="H117" s="20"/>
      <c r="I117" s="20"/>
      <c r="J117" s="20"/>
      <c r="K117" s="20"/>
      <c r="O117" s="4"/>
      <c r="P117" s="4"/>
    </row>
    <row r="118" spans="2:21">
      <c r="B118" s="10">
        <v>42125</v>
      </c>
      <c r="C118" t="s">
        <v>27</v>
      </c>
      <c r="D118" s="20">
        <f>+P115</f>
        <v>1342.43</v>
      </c>
      <c r="E118" s="20"/>
      <c r="F118" s="20"/>
      <c r="G118" s="20"/>
      <c r="H118" s="20"/>
      <c r="I118" s="20"/>
      <c r="J118" s="20"/>
      <c r="K118" s="20"/>
      <c r="O118" s="4"/>
      <c r="P118" s="4"/>
    </row>
    <row r="119" spans="2:21">
      <c r="B119" s="10">
        <v>42314</v>
      </c>
      <c r="C119" t="s">
        <v>131</v>
      </c>
      <c r="D119" s="20">
        <f t="shared" ref="D119:D128" si="40">SUM(E119:K119)</f>
        <v>150</v>
      </c>
      <c r="E119" s="20"/>
      <c r="F119" s="20"/>
      <c r="G119" s="20"/>
      <c r="H119" s="20"/>
      <c r="I119" s="20"/>
      <c r="J119" s="20">
        <v>150</v>
      </c>
      <c r="K119" s="20"/>
      <c r="M119" s="10">
        <v>42310</v>
      </c>
      <c r="N119">
        <v>84</v>
      </c>
      <c r="O119" t="s">
        <v>132</v>
      </c>
      <c r="P119" s="20">
        <f t="shared" ref="P119:P127" si="41">SUM(Q119:U119)</f>
        <v>19.940000000000001</v>
      </c>
      <c r="Q119" s="42"/>
      <c r="R119" s="42"/>
      <c r="S119" s="42"/>
      <c r="T119" s="42"/>
      <c r="U119" s="42">
        <v>19.940000000000001</v>
      </c>
    </row>
    <row r="120" spans="2:21">
      <c r="B120" s="10">
        <v>42314</v>
      </c>
      <c r="C120" t="s">
        <v>28</v>
      </c>
      <c r="D120" s="20">
        <f t="shared" si="40"/>
        <v>850.8</v>
      </c>
      <c r="E120" s="20">
        <v>850.8</v>
      </c>
      <c r="F120" s="20"/>
      <c r="G120" s="20"/>
      <c r="H120" s="20"/>
      <c r="I120" s="20"/>
      <c r="J120" s="20"/>
      <c r="K120" s="20"/>
      <c r="M120" s="10">
        <v>42386</v>
      </c>
      <c r="N120" t="s">
        <v>37</v>
      </c>
      <c r="O120" t="s">
        <v>133</v>
      </c>
      <c r="P120" s="20">
        <f t="shared" si="41"/>
        <v>66</v>
      </c>
      <c r="Q120" s="42">
        <v>66</v>
      </c>
      <c r="R120" s="42"/>
      <c r="S120" s="42"/>
      <c r="T120" s="42"/>
      <c r="U120" s="42"/>
    </row>
    <row r="121" spans="2:21">
      <c r="B121" s="10">
        <v>42341</v>
      </c>
      <c r="C121" t="s">
        <v>129</v>
      </c>
      <c r="D121" s="20">
        <f t="shared" si="40"/>
        <v>70.900000000000006</v>
      </c>
      <c r="E121" s="20">
        <v>70.900000000000006</v>
      </c>
      <c r="F121" s="20"/>
      <c r="G121" s="20"/>
      <c r="H121" s="20"/>
      <c r="I121" s="20"/>
      <c r="J121" s="20"/>
      <c r="K121" s="20"/>
      <c r="M121" s="10">
        <v>42386</v>
      </c>
      <c r="N121" t="s">
        <v>37</v>
      </c>
      <c r="O121" t="s">
        <v>134</v>
      </c>
      <c r="P121" s="20">
        <f t="shared" si="41"/>
        <v>55</v>
      </c>
      <c r="Q121" s="42"/>
      <c r="R121" s="42"/>
      <c r="S121" s="42"/>
      <c r="T121" s="42"/>
      <c r="U121" s="42">
        <v>55</v>
      </c>
    </row>
    <row r="122" spans="2:21">
      <c r="B122" s="10">
        <v>42380</v>
      </c>
      <c r="C122" t="s">
        <v>28</v>
      </c>
      <c r="D122" s="20">
        <f t="shared" si="40"/>
        <v>389.95</v>
      </c>
      <c r="E122" s="20">
        <v>389.95</v>
      </c>
      <c r="F122" s="20"/>
      <c r="G122" s="20"/>
      <c r="H122" s="20"/>
      <c r="I122" s="20"/>
      <c r="J122" s="20"/>
      <c r="K122" s="20"/>
      <c r="M122" s="10">
        <v>42386</v>
      </c>
      <c r="N122" t="s">
        <v>37</v>
      </c>
      <c r="O122" t="s">
        <v>55</v>
      </c>
      <c r="P122" s="20">
        <f t="shared" si="41"/>
        <v>28</v>
      </c>
      <c r="Q122" s="42"/>
      <c r="R122" s="42"/>
      <c r="S122" s="42"/>
      <c r="T122" s="42"/>
      <c r="U122" s="42">
        <v>28</v>
      </c>
    </row>
    <row r="123" spans="2:21">
      <c r="B123" s="10">
        <v>42386</v>
      </c>
      <c r="C123" t="s">
        <v>130</v>
      </c>
      <c r="D123" s="20">
        <f t="shared" si="40"/>
        <v>112</v>
      </c>
      <c r="E123" s="20"/>
      <c r="F123" s="20">
        <v>112</v>
      </c>
      <c r="G123" s="20"/>
      <c r="H123" s="20"/>
      <c r="I123" s="20"/>
      <c r="J123" s="20"/>
      <c r="K123" s="20"/>
      <c r="M123" s="10">
        <v>42403</v>
      </c>
      <c r="N123" t="s">
        <v>90</v>
      </c>
      <c r="O123" t="s">
        <v>135</v>
      </c>
      <c r="P123" s="20">
        <f t="shared" si="41"/>
        <v>65</v>
      </c>
      <c r="Q123" s="42">
        <v>65</v>
      </c>
      <c r="R123" s="42"/>
      <c r="S123" s="42"/>
      <c r="T123" s="42"/>
      <c r="U123" s="42"/>
    </row>
    <row r="124" spans="2:21">
      <c r="B124" s="10">
        <v>42388</v>
      </c>
      <c r="C124" t="s">
        <v>28</v>
      </c>
      <c r="D124" s="20">
        <f t="shared" si="40"/>
        <v>282.05</v>
      </c>
      <c r="E124" s="20">
        <v>282.05</v>
      </c>
      <c r="F124" s="20"/>
      <c r="G124" s="20"/>
      <c r="H124" s="20"/>
      <c r="I124" s="20"/>
      <c r="J124" s="20"/>
      <c r="K124" s="20"/>
      <c r="M124" s="10">
        <v>42403</v>
      </c>
      <c r="N124" t="s">
        <v>90</v>
      </c>
      <c r="O124" t="s">
        <v>120</v>
      </c>
      <c r="P124" s="20">
        <f t="shared" si="41"/>
        <v>1449.8</v>
      </c>
      <c r="Q124" s="42">
        <v>1449.8</v>
      </c>
      <c r="R124" s="42"/>
      <c r="S124" s="42"/>
      <c r="T124" s="42"/>
      <c r="U124" s="42"/>
    </row>
    <row r="125" spans="2:21">
      <c r="B125" s="10">
        <v>42428</v>
      </c>
      <c r="C125" t="s">
        <v>9</v>
      </c>
      <c r="D125" s="20">
        <f t="shared" si="40"/>
        <v>0.42</v>
      </c>
      <c r="I125">
        <v>0.42</v>
      </c>
      <c r="M125" s="10">
        <v>42428</v>
      </c>
      <c r="N125" t="s">
        <v>37</v>
      </c>
      <c r="O125" t="s">
        <v>142</v>
      </c>
      <c r="P125" s="20">
        <f t="shared" si="41"/>
        <v>160.86000000000001</v>
      </c>
      <c r="Q125" s="42"/>
      <c r="R125" s="42"/>
      <c r="S125" s="42">
        <v>160.86000000000001</v>
      </c>
      <c r="T125" s="42"/>
      <c r="U125" s="42"/>
    </row>
    <row r="126" spans="2:21">
      <c r="B126" s="10">
        <v>42428</v>
      </c>
      <c r="C126" t="s">
        <v>82</v>
      </c>
      <c r="D126" s="20">
        <f t="shared" si="40"/>
        <v>188.5</v>
      </c>
      <c r="E126" s="23"/>
      <c r="F126" s="23"/>
      <c r="G126" s="23">
        <f>169+19.5</f>
        <v>188.5</v>
      </c>
      <c r="H126" s="23"/>
      <c r="I126" s="23"/>
      <c r="J126" s="23"/>
      <c r="K126" s="23"/>
      <c r="M126" s="10">
        <v>42428</v>
      </c>
      <c r="N126" t="s">
        <v>37</v>
      </c>
      <c r="O126" t="s">
        <v>143</v>
      </c>
      <c r="P126" s="20">
        <f t="shared" si="41"/>
        <v>8.99</v>
      </c>
      <c r="Q126" s="4">
        <v>8.99</v>
      </c>
      <c r="R126" s="41"/>
      <c r="S126" s="41"/>
      <c r="T126" s="41"/>
      <c r="U126" s="41"/>
    </row>
    <row r="127" spans="2:21">
      <c r="B127" s="10">
        <v>42428</v>
      </c>
      <c r="C127" t="s">
        <v>145</v>
      </c>
      <c r="D127" s="20">
        <f t="shared" si="40"/>
        <v>144</v>
      </c>
      <c r="E127" s="23"/>
      <c r="F127" s="23"/>
      <c r="G127" s="23"/>
      <c r="H127" s="23">
        <v>144</v>
      </c>
      <c r="I127" s="23"/>
      <c r="J127" s="23"/>
      <c r="K127" s="23"/>
      <c r="M127" s="10">
        <v>42428</v>
      </c>
      <c r="N127" t="s">
        <v>37</v>
      </c>
      <c r="O127" t="s">
        <v>146</v>
      </c>
      <c r="P127" s="20">
        <f t="shared" si="41"/>
        <v>122.98</v>
      </c>
      <c r="Q127" s="4"/>
      <c r="R127" s="41"/>
      <c r="S127" s="41"/>
      <c r="T127" s="41">
        <v>122.98</v>
      </c>
      <c r="U127" s="41"/>
    </row>
    <row r="128" spans="2:21">
      <c r="B128" s="10"/>
      <c r="D128" s="20">
        <f t="shared" si="40"/>
        <v>0</v>
      </c>
      <c r="E128" s="23"/>
      <c r="G128" s="23"/>
      <c r="H128" s="23"/>
      <c r="I128" s="23"/>
      <c r="J128" s="23"/>
      <c r="K128" s="23"/>
      <c r="M128" s="10">
        <v>42428</v>
      </c>
      <c r="O128" s="4" t="s">
        <v>136</v>
      </c>
      <c r="P128" s="20">
        <f>1534.98+19.5</f>
        <v>1554.48</v>
      </c>
      <c r="Q128" s="41"/>
      <c r="R128" s="41"/>
      <c r="S128" s="41"/>
      <c r="T128" s="41"/>
      <c r="U128" s="41"/>
    </row>
    <row r="129" spans="2:21">
      <c r="B129" s="10"/>
      <c r="D129" s="40">
        <f>SUM(D118:D128)</f>
        <v>3531.05</v>
      </c>
      <c r="E129" s="40">
        <f t="shared" ref="E129:K129" si="42">SUM(E118:E128)</f>
        <v>1593.6999999999998</v>
      </c>
      <c r="F129" s="40">
        <f>SUM(F118:F128)</f>
        <v>112</v>
      </c>
      <c r="G129" s="40">
        <f t="shared" si="42"/>
        <v>188.5</v>
      </c>
      <c r="H129" s="40">
        <f t="shared" si="42"/>
        <v>144</v>
      </c>
      <c r="I129" s="40">
        <f t="shared" si="42"/>
        <v>0.42</v>
      </c>
      <c r="J129" s="40">
        <f t="shared" si="42"/>
        <v>150</v>
      </c>
      <c r="K129" s="40">
        <f t="shared" si="42"/>
        <v>0</v>
      </c>
      <c r="P129" s="40">
        <f>SUM(P118:P128)</f>
        <v>3531.05</v>
      </c>
      <c r="Q129" s="40">
        <f t="shared" ref="Q129" si="43">SUM(Q118:Q128)</f>
        <v>1589.79</v>
      </c>
      <c r="R129" s="40">
        <f t="shared" ref="R129" si="44">SUM(R118:R128)</f>
        <v>0</v>
      </c>
      <c r="S129" s="40">
        <f t="shared" ref="S129" si="45">SUM(S118:S128)</f>
        <v>160.86000000000001</v>
      </c>
      <c r="T129" s="40">
        <f t="shared" ref="T129" si="46">SUM(T118:T128)</f>
        <v>122.98</v>
      </c>
      <c r="U129" s="40">
        <f t="shared" ref="U129" si="47">SUM(U118:U128)</f>
        <v>102.94</v>
      </c>
    </row>
    <row r="130" spans="2:21">
      <c r="B130" s="10">
        <v>42429</v>
      </c>
      <c r="C130" t="s">
        <v>27</v>
      </c>
      <c r="D130" s="20">
        <f>+P128</f>
        <v>1554.48</v>
      </c>
      <c r="P130" s="44"/>
      <c r="Q130" s="44"/>
      <c r="R130" s="44"/>
    </row>
    <row r="131" spans="2:21">
      <c r="B131" s="10">
        <v>42704</v>
      </c>
      <c r="C131" t="s">
        <v>156</v>
      </c>
      <c r="D131" s="20">
        <f t="shared" ref="D131:D141" si="48">SUM(E131:K131)</f>
        <v>71</v>
      </c>
      <c r="E131" s="4">
        <v>71</v>
      </c>
      <c r="F131" s="4"/>
      <c r="G131" s="4"/>
      <c r="H131" s="4"/>
      <c r="I131" s="4"/>
      <c r="J131" s="4"/>
      <c r="K131" s="4"/>
      <c r="M131" s="10">
        <v>42432</v>
      </c>
      <c r="N131" t="s">
        <v>72</v>
      </c>
      <c r="O131" t="s">
        <v>151</v>
      </c>
      <c r="P131" s="20">
        <f t="shared" ref="P131:P139" si="49">SUM(Q131:U131)</f>
        <v>41.97</v>
      </c>
      <c r="R131">
        <v>41.97</v>
      </c>
    </row>
    <row r="132" spans="2:21">
      <c r="B132" s="10">
        <v>42719</v>
      </c>
      <c r="C132" t="s">
        <v>28</v>
      </c>
      <c r="D132" s="20">
        <f t="shared" si="48"/>
        <v>1278</v>
      </c>
      <c r="E132" s="4">
        <v>1278</v>
      </c>
      <c r="F132" s="4"/>
      <c r="G132" s="4"/>
      <c r="H132" s="4"/>
      <c r="I132" s="4"/>
      <c r="J132" s="4"/>
      <c r="K132" s="4"/>
      <c r="M132" s="10">
        <v>42432</v>
      </c>
      <c r="N132" t="s">
        <v>72</v>
      </c>
      <c r="O132" t="s">
        <v>159</v>
      </c>
      <c r="P132" s="20">
        <f t="shared" si="49"/>
        <v>57.93</v>
      </c>
      <c r="U132">
        <v>57.93</v>
      </c>
    </row>
    <row r="133" spans="2:21">
      <c r="B133" s="10">
        <v>42739</v>
      </c>
      <c r="C133" t="s">
        <v>157</v>
      </c>
      <c r="D133" s="20">
        <f t="shared" si="48"/>
        <v>125.45</v>
      </c>
      <c r="E133" s="4">
        <v>105.95</v>
      </c>
      <c r="F133" s="4"/>
      <c r="G133" s="4">
        <v>19.5</v>
      </c>
      <c r="H133" s="4"/>
      <c r="I133" s="4"/>
      <c r="J133" s="4"/>
      <c r="K133" s="4"/>
      <c r="M133" s="10">
        <v>42566</v>
      </c>
      <c r="N133" t="s">
        <v>160</v>
      </c>
      <c r="O133" t="s">
        <v>161</v>
      </c>
      <c r="P133" s="20">
        <f t="shared" si="49"/>
        <v>139.97999999999999</v>
      </c>
      <c r="S133">
        <v>139.97999999999999</v>
      </c>
    </row>
    <row r="134" spans="2:21">
      <c r="B134" s="10">
        <v>42751</v>
      </c>
      <c r="C134" t="s">
        <v>3</v>
      </c>
      <c r="D134" s="20">
        <f t="shared" si="48"/>
        <v>70</v>
      </c>
      <c r="J134" s="4"/>
      <c r="K134" s="4">
        <v>70</v>
      </c>
      <c r="M134" s="10">
        <v>42751</v>
      </c>
      <c r="N134" t="s">
        <v>160</v>
      </c>
      <c r="O134" t="s">
        <v>162</v>
      </c>
      <c r="P134" s="20">
        <f t="shared" si="49"/>
        <v>1336.5</v>
      </c>
      <c r="Q134" s="37">
        <v>1336.5</v>
      </c>
    </row>
    <row r="135" spans="2:21">
      <c r="B135" s="10">
        <v>42794</v>
      </c>
      <c r="C135" t="s">
        <v>9</v>
      </c>
      <c r="D135" s="20">
        <f t="shared" si="48"/>
        <v>0.74</v>
      </c>
      <c r="E135" s="4"/>
      <c r="F135" s="4"/>
      <c r="G135" s="4"/>
      <c r="H135" s="4"/>
      <c r="I135" s="4">
        <v>0.74</v>
      </c>
      <c r="J135" s="4"/>
      <c r="K135" s="4"/>
      <c r="M135" s="10">
        <v>42751</v>
      </c>
      <c r="N135" t="s">
        <v>37</v>
      </c>
      <c r="O135" t="s">
        <v>164</v>
      </c>
      <c r="P135" s="20">
        <f t="shared" si="49"/>
        <v>20</v>
      </c>
      <c r="U135" s="20">
        <v>20</v>
      </c>
    </row>
    <row r="136" spans="2:21">
      <c r="B136" s="10"/>
      <c r="D136" s="20">
        <f t="shared" si="48"/>
        <v>0</v>
      </c>
      <c r="E136" s="4"/>
      <c r="F136" s="4"/>
      <c r="G136" s="4"/>
      <c r="H136" s="4"/>
      <c r="I136" s="4"/>
      <c r="J136" s="4"/>
      <c r="K136" s="4"/>
      <c r="M136" s="10">
        <v>42428</v>
      </c>
      <c r="N136" t="s">
        <v>37</v>
      </c>
      <c r="O136" t="s">
        <v>163</v>
      </c>
      <c r="P136" s="20">
        <v>20</v>
      </c>
    </row>
    <row r="137" spans="2:21">
      <c r="B137" s="10"/>
      <c r="D137" s="20">
        <f t="shared" si="48"/>
        <v>0</v>
      </c>
      <c r="E137" s="4"/>
      <c r="F137" s="4"/>
      <c r="G137" s="4"/>
      <c r="H137" s="4"/>
      <c r="I137" s="4"/>
      <c r="J137" s="4"/>
      <c r="K137" s="4"/>
      <c r="M137" s="10">
        <v>42428</v>
      </c>
      <c r="O137" s="4" t="s">
        <v>136</v>
      </c>
      <c r="P137" s="20">
        <v>1483.29</v>
      </c>
    </row>
    <row r="138" spans="2:21">
      <c r="B138" s="10"/>
      <c r="D138" s="40">
        <f>SUM(D130:D137)</f>
        <v>3099.6699999999996</v>
      </c>
      <c r="E138" s="40">
        <f t="shared" ref="E138:K138" si="50">SUM(E130:E137)</f>
        <v>1454.95</v>
      </c>
      <c r="F138" s="40">
        <f t="shared" si="50"/>
        <v>0</v>
      </c>
      <c r="G138" s="40">
        <f t="shared" si="50"/>
        <v>19.5</v>
      </c>
      <c r="H138" s="40">
        <f t="shared" si="50"/>
        <v>0</v>
      </c>
      <c r="I138" s="40">
        <f t="shared" si="50"/>
        <v>0.74</v>
      </c>
      <c r="J138" s="40">
        <f t="shared" si="50"/>
        <v>0</v>
      </c>
      <c r="K138" s="40">
        <f t="shared" si="50"/>
        <v>70</v>
      </c>
      <c r="M138" s="10">
        <v>42428</v>
      </c>
      <c r="P138" s="40">
        <f>SUM(P130:P137)</f>
        <v>3099.67</v>
      </c>
      <c r="Q138" s="40">
        <f t="shared" ref="Q138" si="51">SUM(Q130:Q137)</f>
        <v>1336.5</v>
      </c>
      <c r="R138" s="40">
        <f t="shared" ref="R138" si="52">SUM(R130:R137)</f>
        <v>41.97</v>
      </c>
      <c r="S138" s="40">
        <f t="shared" ref="S138" si="53">SUM(S130:S137)</f>
        <v>139.97999999999999</v>
      </c>
      <c r="T138" s="40">
        <f t="shared" ref="T138" si="54">SUM(T130:T137)</f>
        <v>0</v>
      </c>
      <c r="U138" s="40">
        <f t="shared" ref="U138" si="55">SUM(U130:U137)</f>
        <v>77.930000000000007</v>
      </c>
    </row>
    <row r="139" spans="2:21">
      <c r="B139" s="10">
        <v>42795</v>
      </c>
      <c r="C139" t="s">
        <v>27</v>
      </c>
      <c r="D139" s="20">
        <f>+P137</f>
        <v>1483.29</v>
      </c>
      <c r="E139" s="4"/>
      <c r="F139" s="4"/>
      <c r="G139" s="4"/>
      <c r="H139" s="4"/>
      <c r="I139" s="4"/>
      <c r="J139" s="4"/>
      <c r="K139" s="4"/>
      <c r="P139" s="20">
        <f t="shared" si="49"/>
        <v>0</v>
      </c>
    </row>
    <row r="140" spans="2:21">
      <c r="B140" s="10"/>
      <c r="D140" s="20">
        <f t="shared" si="48"/>
        <v>0</v>
      </c>
      <c r="E140" s="4"/>
      <c r="F140" s="4"/>
      <c r="G140" s="4"/>
      <c r="H140" s="4"/>
      <c r="I140" s="4"/>
      <c r="J140" s="4"/>
      <c r="K140" s="4"/>
    </row>
    <row r="141" spans="2:21">
      <c r="B141" s="43"/>
      <c r="D141" s="20">
        <f t="shared" si="48"/>
        <v>0</v>
      </c>
      <c r="E141" s="4"/>
      <c r="F141" s="4"/>
      <c r="G141" s="4"/>
      <c r="H141" s="4"/>
      <c r="I141" s="4"/>
      <c r="J141" s="4"/>
      <c r="K141" s="4"/>
    </row>
    <row r="142" spans="2:21">
      <c r="B142" s="43"/>
      <c r="D142" s="20"/>
      <c r="E142" s="4"/>
      <c r="F142" s="4"/>
      <c r="G142" s="4"/>
      <c r="H142" s="4"/>
      <c r="I142" s="4"/>
      <c r="J142" s="4"/>
      <c r="K142" s="4"/>
    </row>
    <row r="143" spans="2:21">
      <c r="B143" s="43"/>
      <c r="D143" s="20"/>
      <c r="E143" s="4"/>
      <c r="F143" s="4"/>
      <c r="G143" s="4"/>
      <c r="H143" s="4"/>
      <c r="I143" s="4"/>
      <c r="J143" s="4"/>
      <c r="K143" s="4"/>
    </row>
    <row r="144" spans="2:21">
      <c r="B144" s="43"/>
      <c r="D144" s="20"/>
      <c r="E144" s="4"/>
      <c r="F144" s="4"/>
      <c r="G144" s="4"/>
      <c r="H144" s="4"/>
      <c r="I144" s="4"/>
      <c r="J144" s="4"/>
      <c r="K144" s="4"/>
    </row>
    <row r="145" spans="2:11">
      <c r="B145" s="43"/>
      <c r="D145" s="20"/>
      <c r="E145" s="4"/>
      <c r="F145" s="4"/>
      <c r="G145" s="4"/>
      <c r="H145" s="4"/>
      <c r="I145" s="4"/>
      <c r="J145" s="4"/>
      <c r="K145" s="4"/>
    </row>
    <row r="146" spans="2:11">
      <c r="B146" s="43"/>
      <c r="D146" s="20"/>
      <c r="E146" s="4"/>
      <c r="F146" s="4"/>
      <c r="G146" s="4"/>
      <c r="H146" s="4"/>
      <c r="I146" s="4"/>
      <c r="J146" s="4"/>
      <c r="K146" s="4"/>
    </row>
    <row r="147" spans="2:11">
      <c r="B147" s="43"/>
      <c r="D147" s="20"/>
      <c r="E147" s="4"/>
      <c r="F147" s="4"/>
      <c r="G147" s="4"/>
      <c r="H147" s="4"/>
      <c r="I147" s="4"/>
      <c r="J147" s="4"/>
      <c r="K147" s="4"/>
    </row>
    <row r="148" spans="2:11">
      <c r="B148" s="43"/>
      <c r="D148" s="20"/>
      <c r="E148" s="4"/>
      <c r="F148" s="4"/>
      <c r="G148" s="4"/>
      <c r="H148" s="4"/>
      <c r="I148" s="4"/>
      <c r="J148" s="4"/>
      <c r="K148" s="4"/>
    </row>
    <row r="149" spans="2:11">
      <c r="B149" s="43"/>
      <c r="D149" s="20"/>
      <c r="E149" s="4"/>
      <c r="F149" s="4"/>
      <c r="G149" s="4"/>
      <c r="H149" s="4"/>
      <c r="I149" s="4"/>
      <c r="J149" s="4"/>
      <c r="K149" s="4"/>
    </row>
    <row r="150" spans="2:11">
      <c r="B150" s="43"/>
      <c r="D150" s="20"/>
      <c r="E150" s="4"/>
      <c r="F150" s="4"/>
      <c r="G150" s="4"/>
      <c r="H150" s="4"/>
      <c r="I150" s="4"/>
      <c r="J150" s="4"/>
      <c r="K150" s="4"/>
    </row>
    <row r="151" spans="2:11">
      <c r="B151" s="43"/>
      <c r="D151" s="20"/>
      <c r="E151" s="4"/>
      <c r="F151" s="4"/>
      <c r="G151" s="4"/>
      <c r="H151" s="4"/>
      <c r="I151" s="4"/>
      <c r="J151" s="4"/>
      <c r="K151" s="4"/>
    </row>
    <row r="152" spans="2:11">
      <c r="B152" s="43"/>
    </row>
  </sheetData>
  <pageMargins left="0" right="0" top="0.39370078740157483" bottom="0" header="0.31496062992125984" footer="0.31496062992125984"/>
  <pageSetup scale="47" fitToHeight="2" orientation="landscape" r:id="rId1"/>
  <rowBreaks count="1" manualBreakCount="1">
    <brk id="8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="75" zoomScaleNormal="75" workbookViewId="0">
      <selection activeCell="E48" sqref="E48"/>
    </sheetView>
  </sheetViews>
  <sheetFormatPr defaultRowHeight="15"/>
  <cols>
    <col min="2" max="2" width="26.5703125" bestFit="1" customWidth="1"/>
    <col min="3" max="3" width="34.42578125" bestFit="1" customWidth="1"/>
    <col min="4" max="4" width="11.140625" bestFit="1" customWidth="1"/>
    <col min="6" max="6" width="9.85546875" bestFit="1" customWidth="1"/>
    <col min="7" max="7" width="8" customWidth="1"/>
    <col min="8" max="8" width="11" bestFit="1" customWidth="1"/>
    <col min="9" max="9" width="9.42578125" bestFit="1" customWidth="1"/>
    <col min="10" max="10" width="8" customWidth="1"/>
    <col min="11" max="11" width="9.7109375" bestFit="1" customWidth="1"/>
    <col min="12" max="12" width="11.7109375" bestFit="1" customWidth="1"/>
    <col min="13" max="13" width="8.5703125" customWidth="1"/>
    <col min="14" max="14" width="10.28515625" bestFit="1" customWidth="1"/>
    <col min="15" max="15" width="12" bestFit="1" customWidth="1"/>
    <col min="16" max="16" width="10.28515625" bestFit="1" customWidth="1"/>
  </cols>
  <sheetData>
    <row r="2" spans="2:16">
      <c r="B2" s="1" t="s">
        <v>202</v>
      </c>
    </row>
    <row r="4" spans="2:16">
      <c r="C4" s="3"/>
      <c r="D4" s="3"/>
      <c r="F4" s="2" t="s">
        <v>2</v>
      </c>
      <c r="G4" s="2" t="s">
        <v>55</v>
      </c>
      <c r="H4" s="2" t="s">
        <v>149</v>
      </c>
      <c r="I4" s="2" t="s">
        <v>82</v>
      </c>
      <c r="J4" s="2" t="s">
        <v>7</v>
      </c>
      <c r="K4" s="2" t="s">
        <v>190</v>
      </c>
      <c r="L4" s="2" t="s">
        <v>188</v>
      </c>
      <c r="M4" s="2" t="s">
        <v>9</v>
      </c>
      <c r="N4" s="2" t="s">
        <v>10</v>
      </c>
      <c r="O4" s="2" t="s">
        <v>11</v>
      </c>
    </row>
    <row r="5" spans="2:16">
      <c r="B5" s="3" t="s">
        <v>199</v>
      </c>
      <c r="F5" s="2" t="s">
        <v>196</v>
      </c>
      <c r="G5" s="2"/>
      <c r="H5" s="2" t="s">
        <v>150</v>
      </c>
      <c r="I5" s="2"/>
      <c r="J5" s="2" t="s">
        <v>180</v>
      </c>
      <c r="K5" s="2" t="s">
        <v>57</v>
      </c>
      <c r="L5" s="2" t="s">
        <v>189</v>
      </c>
      <c r="M5" s="2"/>
      <c r="N5" s="2"/>
      <c r="O5" s="2"/>
    </row>
    <row r="6" spans="2:16">
      <c r="C6" s="6" t="s">
        <v>12</v>
      </c>
      <c r="D6" s="4" t="s">
        <v>57</v>
      </c>
      <c r="E6" s="4"/>
      <c r="F6" s="4">
        <v>761.79</v>
      </c>
      <c r="G6" s="4"/>
      <c r="H6" s="4"/>
      <c r="I6" s="4">
        <v>245.65</v>
      </c>
      <c r="J6" s="4">
        <v>300</v>
      </c>
      <c r="K6" s="4"/>
      <c r="L6" s="4"/>
      <c r="M6" s="4">
        <v>2.21</v>
      </c>
      <c r="N6" s="4">
        <f>SUM(F6:M6)</f>
        <v>1309.6500000000001</v>
      </c>
      <c r="O6" s="4">
        <v>1899.03</v>
      </c>
      <c r="P6" s="4">
        <f>SUM(N6:O6)</f>
        <v>3208.6800000000003</v>
      </c>
    </row>
    <row r="7" spans="2:16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>
      <c r="C8" s="6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>
      <c r="C9" s="7" t="s">
        <v>185</v>
      </c>
      <c r="D9" s="4"/>
      <c r="E9" s="4"/>
      <c r="F9" s="4"/>
      <c r="G9" s="4"/>
      <c r="H9" s="4"/>
      <c r="I9" s="4">
        <v>-242.5</v>
      </c>
      <c r="J9" s="4"/>
      <c r="K9" s="4">
        <v>-51.2</v>
      </c>
      <c r="L9" s="4"/>
      <c r="M9" s="4"/>
      <c r="N9" s="4"/>
      <c r="O9" s="4"/>
      <c r="P9" s="4"/>
    </row>
    <row r="10" spans="2:16">
      <c r="C10" s="7" t="s">
        <v>67</v>
      </c>
      <c r="D10" s="4"/>
      <c r="E10" s="4"/>
      <c r="F10" s="4">
        <v>-758.42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>
      <c r="C11" s="7" t="s">
        <v>191</v>
      </c>
      <c r="D11" s="4"/>
      <c r="E11" s="4"/>
      <c r="F11" s="4"/>
      <c r="G11" s="4"/>
      <c r="H11" s="4"/>
      <c r="I11" s="4"/>
      <c r="J11" s="4"/>
      <c r="K11" s="4">
        <v>-75</v>
      </c>
      <c r="L11" s="4"/>
      <c r="M11" s="4"/>
      <c r="N11" s="4"/>
      <c r="O11" s="4"/>
      <c r="P11" s="4"/>
    </row>
    <row r="12" spans="2:16">
      <c r="C12" s="7" t="s">
        <v>192</v>
      </c>
      <c r="D12" s="4"/>
      <c r="E12" s="4"/>
      <c r="F12" s="4"/>
      <c r="G12" s="4"/>
      <c r="H12" s="4"/>
      <c r="I12" s="4"/>
      <c r="J12" s="4"/>
      <c r="K12" s="4"/>
      <c r="L12" s="4">
        <v>-135</v>
      </c>
      <c r="M12" s="4"/>
      <c r="N12" s="4"/>
      <c r="O12" s="4"/>
      <c r="P12" s="4"/>
    </row>
    <row r="13" spans="2:16">
      <c r="C13" s="7" t="s">
        <v>193</v>
      </c>
      <c r="D13" s="4"/>
      <c r="E13" s="4"/>
      <c r="F13" s="4"/>
      <c r="G13" s="4"/>
      <c r="H13" s="4"/>
      <c r="I13" s="4"/>
      <c r="J13" s="4"/>
      <c r="K13" s="4"/>
      <c r="L13" s="4">
        <v>-65</v>
      </c>
      <c r="M13" s="4"/>
      <c r="N13" s="4"/>
      <c r="O13" s="4"/>
      <c r="P13" s="4"/>
    </row>
    <row r="14" spans="2:16">
      <c r="C14" s="7" t="s">
        <v>194</v>
      </c>
      <c r="D14" s="4"/>
      <c r="E14" s="4"/>
      <c r="F14" s="4"/>
      <c r="G14" s="4"/>
      <c r="H14" s="4"/>
      <c r="I14" s="4"/>
      <c r="J14" s="4"/>
      <c r="K14" s="4"/>
      <c r="L14" s="4">
        <v>-300</v>
      </c>
      <c r="M14" s="4"/>
      <c r="N14" s="4"/>
      <c r="O14" s="4"/>
      <c r="P14" s="4"/>
    </row>
    <row r="15" spans="2:16">
      <c r="C15" s="7" t="s">
        <v>195</v>
      </c>
      <c r="D15" s="4"/>
      <c r="E15" s="4"/>
      <c r="F15" s="4"/>
      <c r="H15" s="4"/>
      <c r="I15" s="4"/>
      <c r="J15" s="4"/>
      <c r="K15" s="4"/>
      <c r="L15" s="4">
        <v>-87.3</v>
      </c>
      <c r="M15" s="4"/>
      <c r="N15" s="4"/>
      <c r="O15" s="4"/>
      <c r="P15" s="4"/>
    </row>
    <row r="16" spans="2:16">
      <c r="C16" s="7" t="s">
        <v>57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>
      <c r="C17" s="7" t="s">
        <v>10</v>
      </c>
      <c r="D17" s="4"/>
      <c r="E17" s="4"/>
      <c r="F17" s="4">
        <f>SUM(F9:F16)</f>
        <v>-758.42</v>
      </c>
      <c r="G17" s="4">
        <f t="shared" ref="G17:M17" si="0">SUM(G9:G16)</f>
        <v>0</v>
      </c>
      <c r="H17" s="4">
        <f t="shared" si="0"/>
        <v>0</v>
      </c>
      <c r="I17" s="4">
        <f t="shared" si="0"/>
        <v>-242.5</v>
      </c>
      <c r="J17" s="4">
        <f t="shared" si="0"/>
        <v>0</v>
      </c>
      <c r="K17" s="4">
        <f t="shared" si="0"/>
        <v>-126.2</v>
      </c>
      <c r="L17" s="4">
        <f t="shared" si="0"/>
        <v>-587.29999999999995</v>
      </c>
      <c r="M17" s="4">
        <f t="shared" si="0"/>
        <v>0</v>
      </c>
      <c r="N17" s="4">
        <f>SUM(F17:M17)</f>
        <v>-1714.4199999999998</v>
      </c>
      <c r="O17" s="4">
        <f>SUM(O10:O14)</f>
        <v>0</v>
      </c>
      <c r="P17" s="4">
        <f>SUM(N17:O17)</f>
        <v>-1714.4199999999998</v>
      </c>
    </row>
    <row r="18" spans="2:16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6">
      <c r="C19" s="4" t="s">
        <v>19</v>
      </c>
      <c r="D19" s="4"/>
      <c r="E19" s="4"/>
      <c r="F19" s="8">
        <f t="shared" ref="F19:P19" si="1">+F6+F17</f>
        <v>3.3700000000000045</v>
      </c>
      <c r="G19" s="8">
        <f t="shared" si="1"/>
        <v>0</v>
      </c>
      <c r="H19" s="8">
        <f t="shared" si="1"/>
        <v>0</v>
      </c>
      <c r="I19" s="8">
        <f t="shared" si="1"/>
        <v>3.1500000000000057</v>
      </c>
      <c r="J19" s="8">
        <f t="shared" si="1"/>
        <v>300</v>
      </c>
      <c r="K19" s="8">
        <f t="shared" si="1"/>
        <v>-126.2</v>
      </c>
      <c r="L19" s="8">
        <f t="shared" si="1"/>
        <v>-587.29999999999995</v>
      </c>
      <c r="M19" s="8">
        <f t="shared" si="1"/>
        <v>2.21</v>
      </c>
      <c r="N19" s="8">
        <f t="shared" si="1"/>
        <v>-404.76999999999975</v>
      </c>
      <c r="O19" s="8">
        <f t="shared" si="1"/>
        <v>1899.03</v>
      </c>
      <c r="P19" s="8">
        <f t="shared" si="1"/>
        <v>1494.2600000000004</v>
      </c>
    </row>
    <row r="20" spans="2:16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3" spans="2:16">
      <c r="C23" t="s">
        <v>21</v>
      </c>
      <c r="F23" s="4">
        <v>1500</v>
      </c>
    </row>
    <row r="24" spans="2:16">
      <c r="C24" t="s">
        <v>204</v>
      </c>
      <c r="F24" s="4">
        <v>30.47</v>
      </c>
    </row>
    <row r="25" spans="2:16" ht="15.75" thickBot="1">
      <c r="C25" t="s">
        <v>158</v>
      </c>
      <c r="F25" s="4">
        <v>3.04</v>
      </c>
    </row>
    <row r="26" spans="2:16" ht="16.5" thickTop="1" thickBot="1">
      <c r="C26" s="1" t="s">
        <v>87</v>
      </c>
      <c r="F26" s="45">
        <f>SUM(F23:F25)</f>
        <v>1533.51</v>
      </c>
    </row>
    <row r="27" spans="2:16" ht="15.75" thickTop="1"/>
    <row r="28" spans="2:16">
      <c r="C28" s="3"/>
      <c r="D28" s="3"/>
      <c r="F28" s="2" t="s">
        <v>2</v>
      </c>
      <c r="G28" s="2" t="s">
        <v>55</v>
      </c>
      <c r="H28" s="2" t="s">
        <v>149</v>
      </c>
      <c r="I28" s="2" t="s">
        <v>82</v>
      </c>
      <c r="J28" s="2" t="s">
        <v>7</v>
      </c>
      <c r="K28" s="2" t="s">
        <v>190</v>
      </c>
      <c r="L28" s="2" t="s">
        <v>201</v>
      </c>
      <c r="M28" s="2" t="s">
        <v>9</v>
      </c>
      <c r="N28" s="2" t="s">
        <v>10</v>
      </c>
      <c r="O28" s="2" t="s">
        <v>11</v>
      </c>
    </row>
    <row r="29" spans="2:16">
      <c r="B29" s="3" t="s">
        <v>200</v>
      </c>
      <c r="F29" s="2" t="s">
        <v>196</v>
      </c>
      <c r="G29" s="2"/>
      <c r="H29" s="2" t="s">
        <v>150</v>
      </c>
      <c r="I29" s="2"/>
      <c r="J29" s="2"/>
      <c r="K29" s="2" t="s">
        <v>57</v>
      </c>
      <c r="L29" s="2"/>
      <c r="M29" s="2"/>
      <c r="N29" s="2"/>
      <c r="O29" s="2"/>
    </row>
    <row r="30" spans="2:16">
      <c r="C30" s="6" t="s">
        <v>12</v>
      </c>
      <c r="D30" s="4" t="s">
        <v>57</v>
      </c>
      <c r="E30" s="4"/>
      <c r="F30" s="4">
        <v>456.05</v>
      </c>
      <c r="G30" s="4"/>
      <c r="H30" s="4"/>
      <c r="I30" s="4"/>
      <c r="J30" s="4">
        <v>150</v>
      </c>
      <c r="K30" s="4"/>
      <c r="L30" s="4"/>
      <c r="M30" s="4"/>
      <c r="N30" s="4">
        <f>SUM(F30:M30)</f>
        <v>606.04999999999995</v>
      </c>
      <c r="O30" s="4">
        <f>F26</f>
        <v>1533.51</v>
      </c>
      <c r="P30" s="4">
        <f>SUM(M30:O30)</f>
        <v>2139.56</v>
      </c>
    </row>
    <row r="31" spans="2:16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>
      <c r="C32" s="6" t="s">
        <v>13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3:17">
      <c r="C33" s="7" t="s">
        <v>185</v>
      </c>
      <c r="D33" s="4"/>
      <c r="E33" s="4"/>
      <c r="F33" s="4"/>
      <c r="G33" s="4"/>
      <c r="H33" s="4">
        <f>-38.39-39</f>
        <v>-77.39</v>
      </c>
      <c r="I33" s="4"/>
      <c r="J33" s="4"/>
      <c r="K33" s="4"/>
      <c r="L33" s="4"/>
      <c r="M33" s="4"/>
      <c r="N33" s="4"/>
      <c r="O33" s="4"/>
      <c r="P33" s="4"/>
    </row>
    <row r="34" spans="3:17">
      <c r="C34" s="7" t="s">
        <v>203</v>
      </c>
      <c r="D34" s="4"/>
      <c r="E34" s="4"/>
      <c r="F34" s="4">
        <v>-464.45</v>
      </c>
      <c r="G34" s="4"/>
      <c r="I34" s="4"/>
      <c r="J34" s="4"/>
      <c r="K34" s="4"/>
      <c r="L34" s="4"/>
      <c r="M34" s="4"/>
      <c r="N34" s="4"/>
      <c r="O34" s="4"/>
      <c r="P34" s="4"/>
    </row>
    <row r="35" spans="3:17">
      <c r="C35" s="7" t="s">
        <v>195</v>
      </c>
      <c r="D35" s="4"/>
      <c r="E35" s="4"/>
      <c r="F35" s="4"/>
      <c r="H35" s="4"/>
      <c r="I35" s="4"/>
      <c r="J35" s="4"/>
      <c r="L35" s="4">
        <v>-101.59</v>
      </c>
      <c r="M35" s="4"/>
      <c r="N35" s="4"/>
      <c r="O35" s="4"/>
      <c r="P35" s="4"/>
    </row>
    <row r="36" spans="3:17">
      <c r="C36" s="7" t="s">
        <v>57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3:17">
      <c r="C37" s="7" t="s">
        <v>10</v>
      </c>
      <c r="D37" s="4"/>
      <c r="E37" s="4"/>
      <c r="F37" s="4">
        <f>SUM(F31:F36)</f>
        <v>-464.45</v>
      </c>
      <c r="G37" s="4">
        <f t="shared" ref="G37:M37" si="2">SUM(G31:G36)</f>
        <v>0</v>
      </c>
      <c r="H37" s="4">
        <f t="shared" si="2"/>
        <v>-77.39</v>
      </c>
      <c r="I37" s="4">
        <f t="shared" si="2"/>
        <v>0</v>
      </c>
      <c r="J37" s="4">
        <f t="shared" si="2"/>
        <v>0</v>
      </c>
      <c r="K37" s="4">
        <f t="shared" si="2"/>
        <v>0</v>
      </c>
      <c r="L37" s="4">
        <f t="shared" si="2"/>
        <v>-101.59</v>
      </c>
      <c r="M37" s="4">
        <f t="shared" si="2"/>
        <v>0</v>
      </c>
      <c r="N37" s="4">
        <f>SUM(F37:M37)</f>
        <v>-643.43000000000006</v>
      </c>
      <c r="O37" s="4"/>
      <c r="P37" s="4">
        <f>SUM(N37:O37)</f>
        <v>-643.43000000000006</v>
      </c>
    </row>
    <row r="38" spans="3:17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3:17">
      <c r="C39" s="4" t="s">
        <v>19</v>
      </c>
      <c r="D39" s="4"/>
      <c r="E39" s="4"/>
      <c r="F39" s="8">
        <f t="shared" ref="F39:O39" si="3">+F30+F37</f>
        <v>-8.3999999999999773</v>
      </c>
      <c r="G39" s="8">
        <f t="shared" si="3"/>
        <v>0</v>
      </c>
      <c r="H39" s="8">
        <f t="shared" si="3"/>
        <v>-77.39</v>
      </c>
      <c r="I39" s="8">
        <f t="shared" si="3"/>
        <v>0</v>
      </c>
      <c r="J39" s="8">
        <f t="shared" si="3"/>
        <v>150</v>
      </c>
      <c r="K39" s="8">
        <f t="shared" si="3"/>
        <v>0</v>
      </c>
      <c r="L39" s="8">
        <f t="shared" si="3"/>
        <v>-101.59</v>
      </c>
      <c r="M39" s="8">
        <f t="shared" si="3"/>
        <v>0</v>
      </c>
      <c r="N39" s="8">
        <f t="shared" si="3"/>
        <v>-37.380000000000109</v>
      </c>
      <c r="O39" s="8">
        <f t="shared" si="3"/>
        <v>1533.51</v>
      </c>
      <c r="P39" s="8">
        <f>SUM(N39:O39)</f>
        <v>1496.1299999999999</v>
      </c>
      <c r="Q39" s="4"/>
    </row>
    <row r="43" spans="3:17">
      <c r="C43" t="s">
        <v>21</v>
      </c>
      <c r="F43" s="4">
        <v>1201.3499999999999</v>
      </c>
    </row>
    <row r="44" spans="3:17">
      <c r="C44" t="s">
        <v>204</v>
      </c>
      <c r="F44" s="4">
        <v>294.24</v>
      </c>
    </row>
    <row r="45" spans="3:17" ht="15.75" thickBot="1">
      <c r="C45" t="s">
        <v>158</v>
      </c>
      <c r="F45" s="4">
        <v>0.64</v>
      </c>
    </row>
    <row r="46" spans="3:17" ht="16.5" thickTop="1" thickBot="1">
      <c r="C46" s="1" t="s">
        <v>87</v>
      </c>
      <c r="F46" s="45">
        <f>SUM(F43:F45)</f>
        <v>1496.23</v>
      </c>
    </row>
    <row r="47" spans="3:17" ht="15.75" thickTop="1"/>
  </sheetData>
  <pageMargins left="0.7" right="0.7" top="0.75" bottom="0.75" header="0.3" footer="0.3"/>
  <pageSetup paperSize="9" orientation="portrait" r:id="rId1"/>
  <ignoredErrors>
    <ignoredError sqref="F37 J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TVG Inc. &amp; Exp</vt:lpstr>
      <vt:lpstr>TVG Cash Book</vt:lpstr>
      <vt:lpstr>2023-24TVG trading account</vt:lpstr>
      <vt:lpstr>'TVG Cash Book'!Print_Area</vt:lpstr>
      <vt:lpstr>'TVG Inc. &amp; Exp'!Print_Area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Charlwood</dc:creator>
  <cp:lastModifiedBy>Alan Charlwood</cp:lastModifiedBy>
  <cp:lastPrinted>2024-02-24T13:29:17Z</cp:lastPrinted>
  <dcterms:created xsi:type="dcterms:W3CDTF">2011-04-28T15:09:43Z</dcterms:created>
  <dcterms:modified xsi:type="dcterms:W3CDTF">2024-02-26T15:29:28Z</dcterms:modified>
</cp:coreProperties>
</file>